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54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charts/chart3.xml" ContentType="application/vnd.openxmlformats-officedocument.drawingml.chart+xml"/>
  <Default Extension="emf" ContentType="image/x-emf"/>
  <Default Extension="jpeg" ContentType="image/jpeg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53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hidePivotFieldList="1" defaultThemeVersion="124226"/>
  <bookViews>
    <workbookView xWindow="480" yWindow="270" windowWidth="15600" windowHeight="9240" activeTab="8"/>
  </bookViews>
  <sheets>
    <sheet name="ST Categories" sheetId="1" r:id="rId1"/>
    <sheet name="GH" sheetId="2" r:id="rId2"/>
    <sheet name="GC" sheetId="4" r:id="rId3"/>
    <sheet name="WH" sheetId="9" r:id="rId4"/>
    <sheet name="SH" sheetId="6" r:id="rId5"/>
    <sheet name="PH" sheetId="7" r:id="rId6"/>
    <sheet name="PC" sheetId="8" r:id="rId7"/>
    <sheet name="GH (2)" sheetId="11" state="hidden" r:id="rId8"/>
    <sheet name="Charts_Calculations" sheetId="10" r:id="rId9"/>
  </sheets>
  <calcPr calcId="125725"/>
</workbook>
</file>

<file path=xl/calcChain.xml><?xml version="1.0" encoding="utf-8"?>
<calcChain xmlns="http://schemas.openxmlformats.org/spreadsheetml/2006/main">
  <c r="AF364" i="10"/>
  <c r="AF363"/>
  <c r="P319"/>
  <c r="CT23" i="7"/>
  <c r="CT22"/>
  <c r="CR23"/>
  <c r="CR22"/>
  <c r="CJ23"/>
  <c r="CJ22"/>
  <c r="CJ21"/>
  <c r="CJ20"/>
  <c r="CJ19"/>
  <c r="CJ18"/>
  <c r="CJ17"/>
  <c r="CJ16"/>
  <c r="CJ15"/>
  <c r="CJ14"/>
  <c r="CJ13"/>
  <c r="CI23"/>
  <c r="CI22"/>
  <c r="CI21"/>
  <c r="CI20"/>
  <c r="CI19"/>
  <c r="CI18"/>
  <c r="CI17"/>
  <c r="CI16"/>
  <c r="CI15"/>
  <c r="CI14"/>
  <c r="CI13"/>
  <c r="CG23"/>
  <c r="CG22"/>
  <c r="CG21"/>
  <c r="CG20"/>
  <c r="CG19"/>
  <c r="CG18"/>
  <c r="CG17"/>
  <c r="CG16"/>
  <c r="CG15"/>
  <c r="CG14"/>
  <c r="CG13"/>
  <c r="S23" i="9"/>
  <c r="S3"/>
  <c r="IO35" i="2"/>
  <c r="HV9"/>
  <c r="HS23"/>
  <c r="HS5"/>
  <c r="HR23"/>
  <c r="CA13" i="7"/>
  <c r="CA3"/>
  <c r="CA4"/>
  <c r="CA5"/>
  <c r="CA6"/>
  <c r="CA7"/>
  <c r="CA8"/>
  <c r="CA9"/>
  <c r="CA10"/>
  <c r="CA11"/>
  <c r="CA12"/>
  <c r="C98" i="10" s="1"/>
  <c r="CA14" i="7"/>
  <c r="CA15"/>
  <c r="C81" i="10" s="1"/>
  <c r="CA16" i="7"/>
  <c r="CA17"/>
  <c r="CA18"/>
  <c r="C59" i="10" s="1"/>
  <c r="CA19" i="7"/>
  <c r="C72" i="10" s="1"/>
  <c r="CA20" i="7"/>
  <c r="C84" i="10" s="1"/>
  <c r="CA21" i="7"/>
  <c r="CA22"/>
  <c r="C65" i="10" s="1"/>
  <c r="CA23" i="7"/>
  <c r="T31" i="6"/>
  <c r="S31"/>
  <c r="W32" i="9"/>
  <c r="V32"/>
  <c r="AJ32" i="4"/>
  <c r="AI32"/>
  <c r="BQ33" i="7"/>
  <c r="BP33"/>
  <c r="B242" i="10" s="1"/>
  <c r="BP3" i="7"/>
  <c r="CF23"/>
  <c r="CE23"/>
  <c r="CF22"/>
  <c r="CE22"/>
  <c r="CF21"/>
  <c r="CE21"/>
  <c r="CF20"/>
  <c r="CE20"/>
  <c r="CF19"/>
  <c r="CE19"/>
  <c r="CF18"/>
  <c r="CE18"/>
  <c r="CF17"/>
  <c r="CE17"/>
  <c r="CF16"/>
  <c r="CE16"/>
  <c r="CF15"/>
  <c r="CE15"/>
  <c r="CF14"/>
  <c r="CE14"/>
  <c r="DS33"/>
  <c r="DS3"/>
  <c r="DT3" s="1"/>
  <c r="DS31"/>
  <c r="DE33"/>
  <c r="CX23"/>
  <c r="CX22"/>
  <c r="C159" i="10" s="1"/>
  <c r="CX21" i="7"/>
  <c r="C161" i="10" s="1"/>
  <c r="CX20" i="7"/>
  <c r="C178" i="10" s="1"/>
  <c r="CX19" i="7"/>
  <c r="C166" i="10" s="1"/>
  <c r="CX18" i="7"/>
  <c r="C153" i="10" s="1"/>
  <c r="CX17" i="7"/>
  <c r="C162" i="10" s="1"/>
  <c r="CX16" i="7"/>
  <c r="CX15"/>
  <c r="C175" i="10" s="1"/>
  <c r="CX14" i="7"/>
  <c r="CX13"/>
  <c r="BP29"/>
  <c r="CQ23"/>
  <c r="CP23"/>
  <c r="CO23"/>
  <c r="CS22"/>
  <c r="CQ22"/>
  <c r="CP22"/>
  <c r="CO22"/>
  <c r="CT21"/>
  <c r="CS21"/>
  <c r="CR21"/>
  <c r="CQ21"/>
  <c r="CP21"/>
  <c r="CO21"/>
  <c r="CT20"/>
  <c r="CS20"/>
  <c r="CR20"/>
  <c r="CQ20"/>
  <c r="CP20"/>
  <c r="CO20"/>
  <c r="CO19"/>
  <c r="CT19"/>
  <c r="CS19"/>
  <c r="CR19"/>
  <c r="CQ19"/>
  <c r="CP19"/>
  <c r="CT18"/>
  <c r="CS18"/>
  <c r="CR18"/>
  <c r="CQ18"/>
  <c r="CP18"/>
  <c r="CO18"/>
  <c r="CT17"/>
  <c r="CS17"/>
  <c r="CR17"/>
  <c r="CQ17"/>
  <c r="CP17"/>
  <c r="CO17"/>
  <c r="CT16"/>
  <c r="CS16"/>
  <c r="CR16"/>
  <c r="CQ16"/>
  <c r="CP16"/>
  <c r="CO16"/>
  <c r="CT15"/>
  <c r="CS15"/>
  <c r="CR15"/>
  <c r="CQ15"/>
  <c r="CP15"/>
  <c r="CO15"/>
  <c r="CT14"/>
  <c r="CS14"/>
  <c r="CR14"/>
  <c r="CQ14"/>
  <c r="CP14"/>
  <c r="CO14"/>
  <c r="CO13"/>
  <c r="DS32"/>
  <c r="DF33"/>
  <c r="DE32"/>
  <c r="BQ32"/>
  <c r="BQ31"/>
  <c r="BP32"/>
  <c r="BP31"/>
  <c r="BT34"/>
  <c r="BT32"/>
  <c r="C37" i="10" s="1"/>
  <c r="Q19" i="6"/>
  <c r="GK23" i="2"/>
  <c r="GO33"/>
  <c r="GO32"/>
  <c r="GN33"/>
  <c r="GN32"/>
  <c r="IN33"/>
  <c r="IN32"/>
  <c r="IB34"/>
  <c r="IB33"/>
  <c r="IA34"/>
  <c r="IA33"/>
  <c r="GR33"/>
  <c r="GR32"/>
  <c r="GK13"/>
  <c r="HN11"/>
  <c r="HN10"/>
  <c r="HM11"/>
  <c r="HM10"/>
  <c r="HL11"/>
  <c r="HL10"/>
  <c r="HK11"/>
  <c r="HK10"/>
  <c r="HJ11"/>
  <c r="HJ10"/>
  <c r="GR5"/>
  <c r="GR4"/>
  <c r="GS4" s="1"/>
  <c r="GX11"/>
  <c r="C83" i="10" s="1"/>
  <c r="GX10" i="2"/>
  <c r="IB5"/>
  <c r="HV6"/>
  <c r="HR14"/>
  <c r="C177" i="10" s="1"/>
  <c r="HR13" i="2"/>
  <c r="HF14"/>
  <c r="HF13"/>
  <c r="HE14"/>
  <c r="HE13"/>
  <c r="HD14"/>
  <c r="HD13"/>
  <c r="HC14"/>
  <c r="HC13"/>
  <c r="HB14"/>
  <c r="HB13" s="1"/>
  <c r="GX4"/>
  <c r="IN34"/>
  <c r="GK89"/>
  <c r="CA31" i="9"/>
  <c r="CA30"/>
  <c r="IN31" i="2"/>
  <c r="M317" i="10"/>
  <c r="N319"/>
  <c r="C416" s="1"/>
  <c r="N317"/>
  <c r="GO4" i="2"/>
  <c r="HG30"/>
  <c r="HF30"/>
  <c r="HE30"/>
  <c r="HD30"/>
  <c r="HC30"/>
  <c r="K11" i="8"/>
  <c r="M318" i="10" s="1"/>
  <c r="L11" i="8"/>
  <c r="M11"/>
  <c r="M319" i="10" s="1"/>
  <c r="W31" i="6"/>
  <c r="W30"/>
  <c r="BI32"/>
  <c r="BI31"/>
  <c r="BI30"/>
  <c r="BI16"/>
  <c r="BI4"/>
  <c r="BM4" s="1"/>
  <c r="CJ9" i="7"/>
  <c r="CJ8"/>
  <c r="CI9"/>
  <c r="CI8"/>
  <c r="CI7"/>
  <c r="CH9"/>
  <c r="CH8"/>
  <c r="CH7"/>
  <c r="CG9"/>
  <c r="CG8"/>
  <c r="CG7"/>
  <c r="CF9"/>
  <c r="CF8"/>
  <c r="CF7"/>
  <c r="CE9"/>
  <c r="CE8"/>
  <c r="CE7"/>
  <c r="BQ30"/>
  <c r="BP30"/>
  <c r="DF31"/>
  <c r="DF30"/>
  <c r="DE31"/>
  <c r="DE30"/>
  <c r="CX9"/>
  <c r="CX8"/>
  <c r="CX7"/>
  <c r="CT9"/>
  <c r="CT8"/>
  <c r="CS9"/>
  <c r="CS8"/>
  <c r="CR9"/>
  <c r="CR10"/>
  <c r="CR8"/>
  <c r="CQ9"/>
  <c r="CQ8"/>
  <c r="CP9"/>
  <c r="CP8"/>
  <c r="CP10"/>
  <c r="CO9"/>
  <c r="CO8"/>
  <c r="CO10"/>
  <c r="BT31"/>
  <c r="BT30"/>
  <c r="T30" i="6"/>
  <c r="T29"/>
  <c r="S30"/>
  <c r="S29"/>
  <c r="AN7"/>
  <c r="AN6"/>
  <c r="AN5"/>
  <c r="AN4"/>
  <c r="AN3"/>
  <c r="AN8"/>
  <c r="AM7"/>
  <c r="AM6"/>
  <c r="AM5"/>
  <c r="AM4"/>
  <c r="AM3"/>
  <c r="AM8"/>
  <c r="AL7"/>
  <c r="AL6"/>
  <c r="AL5"/>
  <c r="AL4"/>
  <c r="AL3"/>
  <c r="AL8"/>
  <c r="AK7"/>
  <c r="AK6"/>
  <c r="AK5"/>
  <c r="AK4"/>
  <c r="AK3"/>
  <c r="AK8"/>
  <c r="AJ7"/>
  <c r="AJ6"/>
  <c r="AJ5"/>
  <c r="AJ4"/>
  <c r="AJ3"/>
  <c r="AJ8"/>
  <c r="AI7"/>
  <c r="AI6"/>
  <c r="AI5"/>
  <c r="AI4"/>
  <c r="AI3"/>
  <c r="AI8"/>
  <c r="AI9"/>
  <c r="AJ9"/>
  <c r="AK9"/>
  <c r="AL9"/>
  <c r="AM9"/>
  <c r="AN9"/>
  <c r="AI10"/>
  <c r="AJ10"/>
  <c r="AK10"/>
  <c r="AL10"/>
  <c r="AM10"/>
  <c r="AN10"/>
  <c r="AI11"/>
  <c r="AJ11"/>
  <c r="AK11"/>
  <c r="AL11"/>
  <c r="AM11"/>
  <c r="K105" i="10" s="1"/>
  <c r="AN11" i="6"/>
  <c r="BU31"/>
  <c r="BU30"/>
  <c r="BH32"/>
  <c r="BH31"/>
  <c r="BA7"/>
  <c r="BA6"/>
  <c r="BA5"/>
  <c r="BA4"/>
  <c r="BA3"/>
  <c r="C163" i="10" s="1"/>
  <c r="BA8" i="6"/>
  <c r="C157" i="10" s="1"/>
  <c r="AT4" i="6"/>
  <c r="AW8"/>
  <c r="AW7"/>
  <c r="AW6"/>
  <c r="AW5"/>
  <c r="AW4"/>
  <c r="AW9"/>
  <c r="AV8"/>
  <c r="AV7"/>
  <c r="AV6"/>
  <c r="AV5"/>
  <c r="AV4"/>
  <c r="AV9"/>
  <c r="AU8"/>
  <c r="AU7"/>
  <c r="AU6"/>
  <c r="AU5"/>
  <c r="AU4"/>
  <c r="AU9"/>
  <c r="AT8"/>
  <c r="AT7"/>
  <c r="AT6"/>
  <c r="AT5"/>
  <c r="AT9"/>
  <c r="AS8"/>
  <c r="AS7"/>
  <c r="AS6"/>
  <c r="AS5"/>
  <c r="AS4"/>
  <c r="AS9"/>
  <c r="AR8"/>
  <c r="AR7"/>
  <c r="AR6"/>
  <c r="AR5"/>
  <c r="AR4"/>
  <c r="AR9"/>
  <c r="AE3"/>
  <c r="C67" i="10" s="1"/>
  <c r="AE4" i="6"/>
  <c r="AE5"/>
  <c r="AE7"/>
  <c r="AE6"/>
  <c r="AE2"/>
  <c r="C63" i="10" s="1"/>
  <c r="W31" i="9"/>
  <c r="W30"/>
  <c r="V31"/>
  <c r="V30"/>
  <c r="BQ31"/>
  <c r="BQ30"/>
  <c r="BP31"/>
  <c r="BP30"/>
  <c r="Z31"/>
  <c r="Z30"/>
  <c r="CM31" i="4"/>
  <c r="CM30"/>
  <c r="CB31"/>
  <c r="CB30"/>
  <c r="CA31"/>
  <c r="CA30"/>
  <c r="AJ31"/>
  <c r="AJ30"/>
  <c r="AI31"/>
  <c r="AI30"/>
  <c r="AM31"/>
  <c r="AM30"/>
  <c r="AF23"/>
  <c r="IB32" i="2"/>
  <c r="IA32"/>
  <c r="GN31"/>
  <c r="GR31"/>
  <c r="AC363" i="10"/>
  <c r="N363"/>
  <c r="BM24" i="4"/>
  <c r="BM25"/>
  <c r="BL24"/>
  <c r="BL25"/>
  <c r="BK24"/>
  <c r="I104" i="10" s="1"/>
  <c r="BK25" i="4"/>
  <c r="I105" i="10" s="1"/>
  <c r="BJ24" i="4"/>
  <c r="BJ25"/>
  <c r="BI24"/>
  <c r="BI25"/>
  <c r="BH24"/>
  <c r="BH25"/>
  <c r="BM13"/>
  <c r="BM12"/>
  <c r="BL13"/>
  <c r="BL12"/>
  <c r="BK13"/>
  <c r="BK12"/>
  <c r="BJ13"/>
  <c r="BJ12"/>
  <c r="BI13"/>
  <c r="BI12"/>
  <c r="BH13"/>
  <c r="BH12"/>
  <c r="BU4"/>
  <c r="BU5"/>
  <c r="BQ17"/>
  <c r="C185" i="10" s="1"/>
  <c r="BQ16" i="4"/>
  <c r="BD38"/>
  <c r="BC38"/>
  <c r="BB38"/>
  <c r="BA38"/>
  <c r="AZ38"/>
  <c r="AY38"/>
  <c r="BD36"/>
  <c r="BC36"/>
  <c r="BB36"/>
  <c r="BA36"/>
  <c r="AZ36"/>
  <c r="AY36"/>
  <c r="BD34"/>
  <c r="BC34"/>
  <c r="BB34"/>
  <c r="BA34"/>
  <c r="AZ34"/>
  <c r="AY34"/>
  <c r="BD32"/>
  <c r="BC32"/>
  <c r="BB32"/>
  <c r="BA32"/>
  <c r="AZ32"/>
  <c r="AY32"/>
  <c r="AY30"/>
  <c r="BD30"/>
  <c r="BC30"/>
  <c r="BB30"/>
  <c r="BA30"/>
  <c r="AZ30"/>
  <c r="AY28"/>
  <c r="BD28"/>
  <c r="BC28"/>
  <c r="BB28"/>
  <c r="BA28"/>
  <c r="AZ28"/>
  <c r="BD26"/>
  <c r="BC26"/>
  <c r="BB26"/>
  <c r="AZ26"/>
  <c r="AY26"/>
  <c r="BA26"/>
  <c r="AY3"/>
  <c r="BD16"/>
  <c r="BD15"/>
  <c r="BC16"/>
  <c r="BC15"/>
  <c r="BB16"/>
  <c r="BB15"/>
  <c r="BA16"/>
  <c r="BA15"/>
  <c r="AZ16"/>
  <c r="AZ15"/>
  <c r="AY16"/>
  <c r="AY15"/>
  <c r="AT12"/>
  <c r="C91" i="10" s="1"/>
  <c r="AT11" i="4"/>
  <c r="BM11"/>
  <c r="BM10"/>
  <c r="BL11"/>
  <c r="BL10"/>
  <c r="BK11"/>
  <c r="BK10"/>
  <c r="BJ11"/>
  <c r="BJ10"/>
  <c r="BI11"/>
  <c r="BI10"/>
  <c r="BH11"/>
  <c r="BH10"/>
  <c r="BQ13"/>
  <c r="BQ12"/>
  <c r="C182" i="10" s="1"/>
  <c r="BD9" i="4"/>
  <c r="BD8"/>
  <c r="BC9"/>
  <c r="BC8"/>
  <c r="BB9"/>
  <c r="BB8"/>
  <c r="BA9"/>
  <c r="BA8"/>
  <c r="AZ9"/>
  <c r="AZ8"/>
  <c r="AY9"/>
  <c r="AY8"/>
  <c r="AT8"/>
  <c r="AT7"/>
  <c r="C88" i="10" s="1"/>
  <c r="BA11" i="6"/>
  <c r="BA10"/>
  <c r="BA9"/>
  <c r="BJ3" i="9"/>
  <c r="C154" i="10" s="1"/>
  <c r="AC366"/>
  <c r="N366"/>
  <c r="BJ30" i="4"/>
  <c r="BJ29"/>
  <c r="BJ28"/>
  <c r="BJ27"/>
  <c r="BJ26"/>
  <c r="BM30"/>
  <c r="H110" i="10" s="1"/>
  <c r="BM29" i="4"/>
  <c r="BM28"/>
  <c r="BM27"/>
  <c r="BM26"/>
  <c r="H106" i="10" s="1"/>
  <c r="BL30" i="4"/>
  <c r="BL29"/>
  <c r="BL28"/>
  <c r="BL27"/>
  <c r="BL26"/>
  <c r="BK30"/>
  <c r="I110" i="10" s="1"/>
  <c r="BK29" i="4"/>
  <c r="I109" i="10" s="1"/>
  <c r="BK28" i="4"/>
  <c r="I108" i="10" s="1"/>
  <c r="BK27" i="4"/>
  <c r="I107" i="10" s="1"/>
  <c r="BK26" i="4"/>
  <c r="I106" i="10" s="1"/>
  <c r="BI30" i="4"/>
  <c r="BI29"/>
  <c r="BI28"/>
  <c r="BI27"/>
  <c r="BI26"/>
  <c r="BH30"/>
  <c r="BH29"/>
  <c r="BH28"/>
  <c r="BH27"/>
  <c r="BH26"/>
  <c r="AU5" i="9"/>
  <c r="AU4"/>
  <c r="BM6" i="4"/>
  <c r="BM5"/>
  <c r="BL6"/>
  <c r="BL5"/>
  <c r="BK6"/>
  <c r="BK5"/>
  <c r="BJ6"/>
  <c r="BJ5"/>
  <c r="BI6"/>
  <c r="BI5"/>
  <c r="BH6"/>
  <c r="BH5"/>
  <c r="AV7" i="9"/>
  <c r="AV6"/>
  <c r="AV5"/>
  <c r="AV4"/>
  <c r="AZ4"/>
  <c r="AZ5"/>
  <c r="AY4"/>
  <c r="AY5"/>
  <c r="AX4"/>
  <c r="J107" i="10" s="1"/>
  <c r="AX5" i="9"/>
  <c r="J105" i="10" s="1"/>
  <c r="AW4" i="9"/>
  <c r="AW5"/>
  <c r="BJ6"/>
  <c r="C184" i="10" s="1"/>
  <c r="BJ5" i="9"/>
  <c r="BJ4"/>
  <c r="HR5" i="2"/>
  <c r="HV4"/>
  <c r="AM10" i="9"/>
  <c r="AM8"/>
  <c r="AM6"/>
  <c r="AM4"/>
  <c r="AQ4"/>
  <c r="AP4"/>
  <c r="AO4"/>
  <c r="AN4"/>
  <c r="AL4"/>
  <c r="AL6"/>
  <c r="AH3"/>
  <c r="C60" i="10" s="1"/>
  <c r="AH4" i="9"/>
  <c r="BU10" i="4"/>
  <c r="BU9"/>
  <c r="BU8"/>
  <c r="BU7"/>
  <c r="BU6"/>
  <c r="BQ22"/>
  <c r="BQ21"/>
  <c r="BQ20"/>
  <c r="C190" i="10" s="1"/>
  <c r="BQ19" i="4"/>
  <c r="BQ18"/>
  <c r="BQ14"/>
  <c r="BQ11"/>
  <c r="BQ10"/>
  <c r="BQ9"/>
  <c r="BQ8"/>
  <c r="BQ7"/>
  <c r="BQ6"/>
  <c r="C155" i="10" s="1"/>
  <c r="C202" s="1"/>
  <c r="BQ5" i="4"/>
  <c r="BQ15"/>
  <c r="C174" i="10" s="1"/>
  <c r="BD11" i="4"/>
  <c r="BD10"/>
  <c r="BC11"/>
  <c r="BC10"/>
  <c r="BB11"/>
  <c r="BB10"/>
  <c r="BA11"/>
  <c r="BA10"/>
  <c r="AZ11"/>
  <c r="AZ10"/>
  <c r="AY11"/>
  <c r="AY10"/>
  <c r="AT10"/>
  <c r="C80" i="10" s="1"/>
  <c r="AT9" i="4"/>
  <c r="CJ3" i="7"/>
  <c r="CJ4"/>
  <c r="CI3"/>
  <c r="CI4"/>
  <c r="CH3"/>
  <c r="CH4"/>
  <c r="L110" i="10" s="1"/>
  <c r="CG3" i="7"/>
  <c r="CG4"/>
  <c r="CF3"/>
  <c r="CF4"/>
  <c r="CE3"/>
  <c r="CE4"/>
  <c r="CX3"/>
  <c r="CX4"/>
  <c r="CT3"/>
  <c r="CS3"/>
  <c r="CR3"/>
  <c r="CQ3"/>
  <c r="CP3"/>
  <c r="CO3"/>
  <c r="CO4"/>
  <c r="CJ12"/>
  <c r="CJ11"/>
  <c r="CI12"/>
  <c r="CI11"/>
  <c r="CH12"/>
  <c r="L108" i="10" s="1"/>
  <c r="CH11" i="7"/>
  <c r="CG12"/>
  <c r="CG11"/>
  <c r="CF12"/>
  <c r="CF11"/>
  <c r="CE12"/>
  <c r="CE11"/>
  <c r="CX12"/>
  <c r="CX11"/>
  <c r="C192" i="10" s="1"/>
  <c r="CT12" i="7"/>
  <c r="CT11"/>
  <c r="CS12"/>
  <c r="CS11"/>
  <c r="CR12"/>
  <c r="CR11"/>
  <c r="CQ12"/>
  <c r="CQ11"/>
  <c r="CP12"/>
  <c r="CP11"/>
  <c r="CO12"/>
  <c r="CO11"/>
  <c r="CJ10"/>
  <c r="CI10"/>
  <c r="CH10"/>
  <c r="CG10"/>
  <c r="CF10"/>
  <c r="CE10"/>
  <c r="CX6"/>
  <c r="CX5"/>
  <c r="CX10"/>
  <c r="C172" i="10" s="1"/>
  <c r="CT10" i="7"/>
  <c r="CS10"/>
  <c r="CQ10"/>
  <c r="CH13"/>
  <c r="CF13"/>
  <c r="CE13"/>
  <c r="CT13"/>
  <c r="CS13"/>
  <c r="CR13"/>
  <c r="CQ13"/>
  <c r="CP13"/>
  <c r="AZ7" i="9"/>
  <c r="AZ6"/>
  <c r="AY7"/>
  <c r="AY6"/>
  <c r="AX7"/>
  <c r="J104" i="10" s="1"/>
  <c r="AX6" i="9"/>
  <c r="J108" i="10" s="1"/>
  <c r="AW7" i="9"/>
  <c r="AW6"/>
  <c r="AU7"/>
  <c r="AU6"/>
  <c r="AQ10"/>
  <c r="AQ8"/>
  <c r="AP10"/>
  <c r="AP8"/>
  <c r="AO10"/>
  <c r="AO8"/>
  <c r="AL10"/>
  <c r="AL8"/>
  <c r="AN10"/>
  <c r="AN8"/>
  <c r="AH6"/>
  <c r="C97" i="10" s="1"/>
  <c r="AH5" i="9"/>
  <c r="Z368" i="10"/>
  <c r="Z365"/>
  <c r="HN26" i="2"/>
  <c r="HM26"/>
  <c r="F106" i="10" s="1"/>
  <c r="HL26" i="2"/>
  <c r="HK26"/>
  <c r="D106" i="10" s="1"/>
  <c r="HJ26" i="2"/>
  <c r="C106" i="10" s="1"/>
  <c r="HL19" i="2"/>
  <c r="HK19"/>
  <c r="HJ19"/>
  <c r="HN19"/>
  <c r="HM19"/>
  <c r="HN18"/>
  <c r="HM18"/>
  <c r="HL18"/>
  <c r="HK18"/>
  <c r="HJ18"/>
  <c r="HR20"/>
  <c r="HR19"/>
  <c r="HD28"/>
  <c r="HF18"/>
  <c r="HF17"/>
  <c r="HE18"/>
  <c r="HE17"/>
  <c r="HD18"/>
  <c r="HD17"/>
  <c r="HC18"/>
  <c r="HC17"/>
  <c r="HB18"/>
  <c r="HB17"/>
  <c r="GX20"/>
  <c r="GX19"/>
  <c r="GR34"/>
  <c r="HN17"/>
  <c r="HN16"/>
  <c r="HN15"/>
  <c r="HM17"/>
  <c r="HM16"/>
  <c r="HM15"/>
  <c r="HL17"/>
  <c r="HL16"/>
  <c r="HL15"/>
  <c r="HK17"/>
  <c r="HK16"/>
  <c r="HK15"/>
  <c r="HJ17"/>
  <c r="HJ16"/>
  <c r="HJ15"/>
  <c r="HV8"/>
  <c r="HV7"/>
  <c r="HV5"/>
  <c r="HR22"/>
  <c r="HR21"/>
  <c r="HR18"/>
  <c r="C183" i="10" s="1"/>
  <c r="HR17" i="2"/>
  <c r="C187" i="10" s="1"/>
  <c r="HR16" i="2"/>
  <c r="HR15"/>
  <c r="HR12"/>
  <c r="HR11"/>
  <c r="HR10"/>
  <c r="C168" i="10" s="1"/>
  <c r="HR9" i="2"/>
  <c r="C167" i="10" s="1"/>
  <c r="HR8" i="2"/>
  <c r="HR7"/>
  <c r="HR6"/>
  <c r="HG32"/>
  <c r="HG31"/>
  <c r="HG29"/>
  <c r="HG28"/>
  <c r="HF32"/>
  <c r="HF31"/>
  <c r="HF29"/>
  <c r="HF28"/>
  <c r="HE32"/>
  <c r="HE31"/>
  <c r="HE29"/>
  <c r="HE28"/>
  <c r="HD32"/>
  <c r="HD31"/>
  <c r="HD29"/>
  <c r="HC32"/>
  <c r="HC31"/>
  <c r="HC29"/>
  <c r="HC28"/>
  <c r="HF21"/>
  <c r="HF20"/>
  <c r="HF19"/>
  <c r="HF16"/>
  <c r="HF15"/>
  <c r="HF12"/>
  <c r="HF11"/>
  <c r="HF10"/>
  <c r="HF9"/>
  <c r="HF8"/>
  <c r="HF7"/>
  <c r="HF6"/>
  <c r="HF5"/>
  <c r="HF4"/>
  <c r="HE21"/>
  <c r="HE20"/>
  <c r="HE19"/>
  <c r="HE16"/>
  <c r="HE15"/>
  <c r="HE12"/>
  <c r="HE11"/>
  <c r="HE10"/>
  <c r="HE9"/>
  <c r="HE8"/>
  <c r="HE7"/>
  <c r="HE6"/>
  <c r="HE5"/>
  <c r="HE4"/>
  <c r="HD21"/>
  <c r="HD20"/>
  <c r="HD19"/>
  <c r="HD16"/>
  <c r="HD15"/>
  <c r="HD12"/>
  <c r="HD11"/>
  <c r="HD10"/>
  <c r="HD9"/>
  <c r="HD8"/>
  <c r="HD7"/>
  <c r="HD6"/>
  <c r="HD5"/>
  <c r="HD4"/>
  <c r="HC21"/>
  <c r="HC20"/>
  <c r="HC19"/>
  <c r="HC16"/>
  <c r="HC15"/>
  <c r="HC12"/>
  <c r="HC11"/>
  <c r="HC10"/>
  <c r="HC9"/>
  <c r="HC8"/>
  <c r="HC7"/>
  <c r="HC6"/>
  <c r="HC5"/>
  <c r="HC4"/>
  <c r="HB21"/>
  <c r="HB20"/>
  <c r="HB19"/>
  <c r="HB16"/>
  <c r="HB15"/>
  <c r="HB12"/>
  <c r="HB11"/>
  <c r="HB10"/>
  <c r="HB9"/>
  <c r="HB8"/>
  <c r="HB7"/>
  <c r="HB6"/>
  <c r="HB5"/>
  <c r="HB4"/>
  <c r="GX18"/>
  <c r="C89" i="10" s="1"/>
  <c r="GX17" i="2"/>
  <c r="C73" i="10" s="1"/>
  <c r="CJ7" i="7"/>
  <c r="CJ6"/>
  <c r="CJ5"/>
  <c r="CI6"/>
  <c r="CI5"/>
  <c r="CH6"/>
  <c r="CH5"/>
  <c r="CG6"/>
  <c r="CG5"/>
  <c r="CF6"/>
  <c r="CF5"/>
  <c r="CE6"/>
  <c r="CE5"/>
  <c r="BH3" i="4"/>
  <c r="BM20"/>
  <c r="BM19"/>
  <c r="BM18"/>
  <c r="BM17"/>
  <c r="BM16"/>
  <c r="BM15"/>
  <c r="BM14"/>
  <c r="BM9"/>
  <c r="BM8"/>
  <c r="BM7"/>
  <c r="BM4"/>
  <c r="BM3"/>
  <c r="BL20"/>
  <c r="BL19"/>
  <c r="BL18"/>
  <c r="BL17"/>
  <c r="BL16"/>
  <c r="BL15"/>
  <c r="BL14"/>
  <c r="BL9"/>
  <c r="BL8"/>
  <c r="BL7"/>
  <c r="BL4"/>
  <c r="BL3"/>
  <c r="BK20"/>
  <c r="BK19"/>
  <c r="BK18"/>
  <c r="BK17"/>
  <c r="BK16"/>
  <c r="BK15"/>
  <c r="BK14"/>
  <c r="BK9"/>
  <c r="BK8"/>
  <c r="BK7"/>
  <c r="BK4"/>
  <c r="BK3"/>
  <c r="BJ20"/>
  <c r="BJ19"/>
  <c r="BJ18"/>
  <c r="BJ17"/>
  <c r="BJ16"/>
  <c r="BJ15"/>
  <c r="BJ14"/>
  <c r="BJ9"/>
  <c r="BJ8"/>
  <c r="BJ7"/>
  <c r="BJ4"/>
  <c r="BJ3"/>
  <c r="BI20"/>
  <c r="BI19"/>
  <c r="BI18"/>
  <c r="BI17"/>
  <c r="BI16"/>
  <c r="BI15"/>
  <c r="BI14"/>
  <c r="BI9"/>
  <c r="BI8"/>
  <c r="BI7"/>
  <c r="BI4"/>
  <c r="BI3"/>
  <c r="BH20"/>
  <c r="BH19"/>
  <c r="BH18"/>
  <c r="BH17"/>
  <c r="BH16"/>
  <c r="BH15"/>
  <c r="BH14"/>
  <c r="BH9"/>
  <c r="BH8"/>
  <c r="BH7"/>
  <c r="BH4"/>
  <c r="HL4" i="2"/>
  <c r="HK4"/>
  <c r="HJ4"/>
  <c r="HN21"/>
  <c r="HN20"/>
  <c r="HN14"/>
  <c r="HN28" s="1"/>
  <c r="HN13"/>
  <c r="HN12"/>
  <c r="HN9"/>
  <c r="HN8"/>
  <c r="HN7"/>
  <c r="HN6"/>
  <c r="HN5"/>
  <c r="HN25" s="1"/>
  <c r="HN4"/>
  <c r="HM21"/>
  <c r="HM20"/>
  <c r="HM14"/>
  <c r="HM28" s="1"/>
  <c r="F109" i="10" s="1"/>
  <c r="HM13" i="2"/>
  <c r="HM12"/>
  <c r="HM9"/>
  <c r="HM8"/>
  <c r="HM7"/>
  <c r="HM6"/>
  <c r="HM5"/>
  <c r="HM25" s="1"/>
  <c r="F105" i="10" s="1"/>
  <c r="HM4" i="2"/>
  <c r="HL21"/>
  <c r="HL20"/>
  <c r="HL14"/>
  <c r="HL28" s="1"/>
  <c r="HL13"/>
  <c r="HL12"/>
  <c r="HL9"/>
  <c r="HL8"/>
  <c r="HL7"/>
  <c r="HL6"/>
  <c r="HL5"/>
  <c r="HL25" s="1"/>
  <c r="HK21"/>
  <c r="HK20"/>
  <c r="HK14"/>
  <c r="HK28" s="1"/>
  <c r="HK13"/>
  <c r="HK12"/>
  <c r="HK9"/>
  <c r="HK8"/>
  <c r="HK7"/>
  <c r="HK6"/>
  <c r="HK5"/>
  <c r="HK25" s="1"/>
  <c r="HJ21"/>
  <c r="HJ20"/>
  <c r="HJ14"/>
  <c r="HJ28" s="1"/>
  <c r="HJ13"/>
  <c r="HJ12"/>
  <c r="HJ9"/>
  <c r="HJ8"/>
  <c r="HJ7"/>
  <c r="HJ6"/>
  <c r="HJ5"/>
  <c r="HJ25" s="1"/>
  <c r="IN4"/>
  <c r="AF368" i="10"/>
  <c r="AF365"/>
  <c r="AC369"/>
  <c r="AC368"/>
  <c r="AC365"/>
  <c r="Z369"/>
  <c r="DS30" i="7"/>
  <c r="DS29"/>
  <c r="DS28"/>
  <c r="DS27"/>
  <c r="DS26"/>
  <c r="DS25"/>
  <c r="DS24"/>
  <c r="DS23"/>
  <c r="DS22"/>
  <c r="DS21"/>
  <c r="DS20"/>
  <c r="DS19"/>
  <c r="DS18"/>
  <c r="DS17"/>
  <c r="DS16"/>
  <c r="DS15"/>
  <c r="DS14"/>
  <c r="DS13"/>
  <c r="DS12"/>
  <c r="DS11"/>
  <c r="DS10"/>
  <c r="DS9"/>
  <c r="DS8"/>
  <c r="DS7"/>
  <c r="DS6"/>
  <c r="DS5"/>
  <c r="DS4"/>
  <c r="BU3" i="6"/>
  <c r="BV3" s="1"/>
  <c r="BU29"/>
  <c r="BU28"/>
  <c r="BU27"/>
  <c r="BU26"/>
  <c r="BU25"/>
  <c r="BU24"/>
  <c r="BU23"/>
  <c r="BU22"/>
  <c r="BU21"/>
  <c r="BU20"/>
  <c r="BU19"/>
  <c r="BU18"/>
  <c r="BU17"/>
  <c r="BU16"/>
  <c r="BU15"/>
  <c r="BU14"/>
  <c r="BU13"/>
  <c r="BU12"/>
  <c r="BU11"/>
  <c r="BU10"/>
  <c r="BU9"/>
  <c r="BU8"/>
  <c r="BU7"/>
  <c r="BU6"/>
  <c r="BU5"/>
  <c r="BU4"/>
  <c r="CA3" i="9"/>
  <c r="CB3" s="1"/>
  <c r="CA29"/>
  <c r="CA28"/>
  <c r="CA27"/>
  <c r="CA26"/>
  <c r="CA25"/>
  <c r="CA24"/>
  <c r="CA23"/>
  <c r="CA22"/>
  <c r="CA21"/>
  <c r="CA20"/>
  <c r="CA19"/>
  <c r="CA18"/>
  <c r="CA17"/>
  <c r="CA16"/>
  <c r="CA15"/>
  <c r="CA14"/>
  <c r="CA13"/>
  <c r="CA12"/>
  <c r="CA11"/>
  <c r="CA10"/>
  <c r="CA9"/>
  <c r="CA8"/>
  <c r="CA7"/>
  <c r="CA6"/>
  <c r="CA5"/>
  <c r="CA4"/>
  <c r="CM3" i="4"/>
  <c r="CN3" s="1"/>
  <c r="AM3"/>
  <c r="AN3" s="1"/>
  <c r="AM4"/>
  <c r="CM32"/>
  <c r="CM29"/>
  <c r="CM28"/>
  <c r="CM27"/>
  <c r="CM26"/>
  <c r="CM25"/>
  <c r="CM24"/>
  <c r="CM23"/>
  <c r="CM22"/>
  <c r="CM21"/>
  <c r="CM20"/>
  <c r="CM19"/>
  <c r="CM18"/>
  <c r="CM17"/>
  <c r="CM16"/>
  <c r="CM15"/>
  <c r="CM14"/>
  <c r="CM13"/>
  <c r="CM12"/>
  <c r="CM11"/>
  <c r="CM10"/>
  <c r="CM9"/>
  <c r="CM8"/>
  <c r="CM7"/>
  <c r="CM6"/>
  <c r="CM5"/>
  <c r="CM4"/>
  <c r="IN30" i="2"/>
  <c r="IN29"/>
  <c r="IN28"/>
  <c r="IN27"/>
  <c r="IN26"/>
  <c r="IN25"/>
  <c r="IN24"/>
  <c r="IN23"/>
  <c r="IN22"/>
  <c r="IN21"/>
  <c r="IN20"/>
  <c r="IN19"/>
  <c r="IN18"/>
  <c r="IN17"/>
  <c r="IN16"/>
  <c r="IN15"/>
  <c r="IN14"/>
  <c r="IN13"/>
  <c r="IN12"/>
  <c r="IN11"/>
  <c r="IN10"/>
  <c r="IN9"/>
  <c r="IN8"/>
  <c r="IN7"/>
  <c r="IN6"/>
  <c r="IN5"/>
  <c r="IB7"/>
  <c r="DF32" i="7"/>
  <c r="DF29"/>
  <c r="DF28"/>
  <c r="DF27"/>
  <c r="DF26"/>
  <c r="DF25"/>
  <c r="DF24"/>
  <c r="DF23"/>
  <c r="DF22"/>
  <c r="DF21"/>
  <c r="DF20"/>
  <c r="DF19"/>
  <c r="DF18"/>
  <c r="DF17"/>
  <c r="DF16"/>
  <c r="DF15"/>
  <c r="DF14"/>
  <c r="DF13"/>
  <c r="DF12"/>
  <c r="DF11"/>
  <c r="DF10"/>
  <c r="DF9"/>
  <c r="DF8"/>
  <c r="DF7"/>
  <c r="DF6"/>
  <c r="DF5"/>
  <c r="DF4"/>
  <c r="DF3"/>
  <c r="DE3"/>
  <c r="DI3" s="1"/>
  <c r="DE29"/>
  <c r="DE28"/>
  <c r="DE27"/>
  <c r="DE26"/>
  <c r="DE25"/>
  <c r="DE24"/>
  <c r="DE23"/>
  <c r="DE22"/>
  <c r="DE21"/>
  <c r="DE20"/>
  <c r="DE19"/>
  <c r="DE18"/>
  <c r="DE17"/>
  <c r="DE16"/>
  <c r="DE15"/>
  <c r="DE14"/>
  <c r="DE13"/>
  <c r="DE12"/>
  <c r="DE11"/>
  <c r="DE10"/>
  <c r="DE9"/>
  <c r="DE8"/>
  <c r="DE7"/>
  <c r="DE6"/>
  <c r="DE5"/>
  <c r="DE4"/>
  <c r="BH4" i="6"/>
  <c r="BL4" s="1"/>
  <c r="BI29"/>
  <c r="BI28"/>
  <c r="BI27"/>
  <c r="BI26"/>
  <c r="BI25"/>
  <c r="BI24"/>
  <c r="BI23"/>
  <c r="BI22"/>
  <c r="BI21"/>
  <c r="BI20"/>
  <c r="BI19"/>
  <c r="BI18"/>
  <c r="BI17"/>
  <c r="BI15"/>
  <c r="BI14"/>
  <c r="BI13"/>
  <c r="BI12"/>
  <c r="BI11"/>
  <c r="BI10"/>
  <c r="BI9"/>
  <c r="BI8"/>
  <c r="BI7"/>
  <c r="BI6"/>
  <c r="BI5"/>
  <c r="BH30"/>
  <c r="BH29"/>
  <c r="BH28"/>
  <c r="BH27"/>
  <c r="BH26"/>
  <c r="BH25"/>
  <c r="BH24"/>
  <c r="BH23"/>
  <c r="BH22"/>
  <c r="BH21"/>
  <c r="BH20"/>
  <c r="BH19"/>
  <c r="BH18"/>
  <c r="BH17"/>
  <c r="BH16"/>
  <c r="BH15"/>
  <c r="BH14"/>
  <c r="BH13"/>
  <c r="BH12"/>
  <c r="BH11"/>
  <c r="BH10"/>
  <c r="BH9"/>
  <c r="BH8"/>
  <c r="BH7"/>
  <c r="BH6"/>
  <c r="BH5"/>
  <c r="BP3" i="9"/>
  <c r="BT3" s="1"/>
  <c r="BQ29"/>
  <c r="BQ28"/>
  <c r="BQ27"/>
  <c r="BQ26"/>
  <c r="BQ25"/>
  <c r="BQ24"/>
  <c r="BQ23"/>
  <c r="BQ22"/>
  <c r="BQ21"/>
  <c r="BQ20"/>
  <c r="BQ19"/>
  <c r="BQ18"/>
  <c r="BQ17"/>
  <c r="BQ16"/>
  <c r="BQ15"/>
  <c r="BQ14"/>
  <c r="BQ13"/>
  <c r="BQ12"/>
  <c r="BQ11"/>
  <c r="BQ10"/>
  <c r="BQ9"/>
  <c r="BQ8"/>
  <c r="BQ7"/>
  <c r="BQ6"/>
  <c r="BQ5"/>
  <c r="BQ4"/>
  <c r="BQ3"/>
  <c r="BU3" s="1"/>
  <c r="BP29"/>
  <c r="BP28"/>
  <c r="BP27"/>
  <c r="BP26"/>
  <c r="BP25"/>
  <c r="BP24"/>
  <c r="BP23"/>
  <c r="BP22"/>
  <c r="BP21"/>
  <c r="BP20"/>
  <c r="BP19"/>
  <c r="BP18"/>
  <c r="BP17"/>
  <c r="BP16"/>
  <c r="BP15"/>
  <c r="BP14"/>
  <c r="BP13"/>
  <c r="BP12"/>
  <c r="BP11"/>
  <c r="BP10"/>
  <c r="BP9"/>
  <c r="BP8"/>
  <c r="BP7"/>
  <c r="BP6"/>
  <c r="BP5"/>
  <c r="BP4"/>
  <c r="CA3" i="4"/>
  <c r="CB32"/>
  <c r="CB29"/>
  <c r="CB28"/>
  <c r="CB27"/>
  <c r="CB26"/>
  <c r="CB25"/>
  <c r="CB24"/>
  <c r="CB23"/>
  <c r="CB22"/>
  <c r="CB21"/>
  <c r="CB18"/>
  <c r="CB20"/>
  <c r="CB19"/>
  <c r="CB17"/>
  <c r="CB16"/>
  <c r="CB15"/>
  <c r="CB14"/>
  <c r="CB13"/>
  <c r="CB12"/>
  <c r="CB11"/>
  <c r="CB10"/>
  <c r="CB9"/>
  <c r="CB8"/>
  <c r="CB7"/>
  <c r="CB6"/>
  <c r="CB5"/>
  <c r="CB4"/>
  <c r="CB3"/>
  <c r="CA32"/>
  <c r="CE32" s="1"/>
  <c r="CA29"/>
  <c r="CA28"/>
  <c r="CA27"/>
  <c r="CA26"/>
  <c r="CA25"/>
  <c r="CA24"/>
  <c r="CA23"/>
  <c r="CA22"/>
  <c r="CA21"/>
  <c r="CA20"/>
  <c r="CA19"/>
  <c r="CA18"/>
  <c r="CA17"/>
  <c r="CA16"/>
  <c r="CA15"/>
  <c r="CA14"/>
  <c r="CA13"/>
  <c r="CA12"/>
  <c r="CA11"/>
  <c r="CA10"/>
  <c r="CA8"/>
  <c r="CA9"/>
  <c r="CA7"/>
  <c r="CA6"/>
  <c r="CA5"/>
  <c r="CA4"/>
  <c r="IA5" i="2"/>
  <c r="IE5" s="1"/>
  <c r="IA21"/>
  <c r="IB31"/>
  <c r="IB30"/>
  <c r="IB29"/>
  <c r="IB28"/>
  <c r="IB27"/>
  <c r="IB26"/>
  <c r="IB25"/>
  <c r="IB24"/>
  <c r="IB23"/>
  <c r="IB22"/>
  <c r="IB21"/>
  <c r="IB20"/>
  <c r="IB19"/>
  <c r="IB18"/>
  <c r="IB17"/>
  <c r="IB16"/>
  <c r="IB15"/>
  <c r="IB14"/>
  <c r="IB13"/>
  <c r="IB12"/>
  <c r="IB11"/>
  <c r="IB10"/>
  <c r="IB9"/>
  <c r="IB8"/>
  <c r="IB6"/>
  <c r="IA26"/>
  <c r="IA25"/>
  <c r="IA24"/>
  <c r="IA23"/>
  <c r="IA22"/>
  <c r="IA20"/>
  <c r="IA19"/>
  <c r="IA18"/>
  <c r="IA17"/>
  <c r="IA16"/>
  <c r="IA15"/>
  <c r="IA14"/>
  <c r="IA13"/>
  <c r="IA12"/>
  <c r="IA11"/>
  <c r="IA10"/>
  <c r="IA9"/>
  <c r="IA8"/>
  <c r="IA7"/>
  <c r="IA31"/>
  <c r="IA30"/>
  <c r="IA29"/>
  <c r="IA28"/>
  <c r="IA27"/>
  <c r="IA6"/>
  <c r="BQ29" i="7"/>
  <c r="BQ28"/>
  <c r="BQ27"/>
  <c r="BQ26"/>
  <c r="BQ25"/>
  <c r="BQ24"/>
  <c r="BQ23"/>
  <c r="BQ22"/>
  <c r="BQ21"/>
  <c r="BQ20"/>
  <c r="BQ19"/>
  <c r="BQ18"/>
  <c r="BQ17"/>
  <c r="BQ16"/>
  <c r="BQ15"/>
  <c r="BQ14"/>
  <c r="BQ13"/>
  <c r="BQ12"/>
  <c r="BQ11"/>
  <c r="BQ10"/>
  <c r="BQ9"/>
  <c r="BQ8"/>
  <c r="BQ7"/>
  <c r="BQ6"/>
  <c r="BQ5"/>
  <c r="BQ4"/>
  <c r="BQ3"/>
  <c r="T28" i="6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T3"/>
  <c r="T2"/>
  <c r="W29" i="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W3"/>
  <c r="AJ29" i="4"/>
  <c r="AJ28"/>
  <c r="AJ27"/>
  <c r="AJ26"/>
  <c r="AJ25"/>
  <c r="AJ24"/>
  <c r="AJ23"/>
  <c r="AJ22"/>
  <c r="AJ21"/>
  <c r="AJ20"/>
  <c r="AJ19"/>
  <c r="AJ18"/>
  <c r="AJ17"/>
  <c r="AJ15"/>
  <c r="AJ16"/>
  <c r="AJ14"/>
  <c r="AJ13"/>
  <c r="AJ12"/>
  <c r="AJ11"/>
  <c r="AJ10"/>
  <c r="AJ9"/>
  <c r="AJ8"/>
  <c r="AJ7"/>
  <c r="AJ6"/>
  <c r="AJ5"/>
  <c r="AJ4"/>
  <c r="AJ3"/>
  <c r="GO31" i="2"/>
  <c r="GO30"/>
  <c r="GO29"/>
  <c r="GO28"/>
  <c r="GO27"/>
  <c r="GO26"/>
  <c r="GO25"/>
  <c r="GO24"/>
  <c r="GO23"/>
  <c r="GO22"/>
  <c r="GO21"/>
  <c r="GO20"/>
  <c r="GO19"/>
  <c r="GO18"/>
  <c r="GO17"/>
  <c r="GO16"/>
  <c r="GO15"/>
  <c r="GO14"/>
  <c r="GO13"/>
  <c r="GO12"/>
  <c r="GO11"/>
  <c r="GO10"/>
  <c r="GO9"/>
  <c r="GO8"/>
  <c r="GO7"/>
  <c r="GO6"/>
  <c r="GO5"/>
  <c r="GN4"/>
  <c r="V29" i="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BP28" i="7"/>
  <c r="BP27"/>
  <c r="BP26"/>
  <c r="BP25"/>
  <c r="BP24"/>
  <c r="BP23"/>
  <c r="BP22"/>
  <c r="BP21"/>
  <c r="BP20"/>
  <c r="BP19"/>
  <c r="BP18"/>
  <c r="BP17"/>
  <c r="BP16"/>
  <c r="BP15"/>
  <c r="BP14"/>
  <c r="BP13"/>
  <c r="BP12"/>
  <c r="BP11"/>
  <c r="BP10"/>
  <c r="BP9"/>
  <c r="BP8"/>
  <c r="BP7"/>
  <c r="BP6"/>
  <c r="BP5"/>
  <c r="BP4"/>
  <c r="S28" i="6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  <c r="AI29" i="4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5"/>
  <c r="AI4"/>
  <c r="AI3"/>
  <c r="GN30" i="2"/>
  <c r="GN29"/>
  <c r="GN28"/>
  <c r="GN27"/>
  <c r="GN26"/>
  <c r="GN25"/>
  <c r="GN24"/>
  <c r="GN23"/>
  <c r="GN22"/>
  <c r="GN21"/>
  <c r="GN20"/>
  <c r="GN19"/>
  <c r="GN18"/>
  <c r="GN17"/>
  <c r="GN16"/>
  <c r="GN15"/>
  <c r="GN14"/>
  <c r="GN13"/>
  <c r="GN12"/>
  <c r="GN11"/>
  <c r="GN10"/>
  <c r="GN9"/>
  <c r="GN8"/>
  <c r="GN7"/>
  <c r="GN6"/>
  <c r="GN5"/>
  <c r="CT7" i="7"/>
  <c r="CT6"/>
  <c r="CT5"/>
  <c r="CT4"/>
  <c r="CS7"/>
  <c r="CS6"/>
  <c r="CS5"/>
  <c r="CS4"/>
  <c r="CR7"/>
  <c r="CR6"/>
  <c r="CR5"/>
  <c r="CR4"/>
  <c r="CQ7"/>
  <c r="CQ6"/>
  <c r="CQ5"/>
  <c r="CQ4"/>
  <c r="CP7"/>
  <c r="CP6"/>
  <c r="CP5"/>
  <c r="CP4"/>
  <c r="CO7"/>
  <c r="CO6"/>
  <c r="CO5"/>
  <c r="AW12" i="6"/>
  <c r="AW11"/>
  <c r="AW10"/>
  <c r="AV12"/>
  <c r="AV11"/>
  <c r="AV10"/>
  <c r="AU12"/>
  <c r="AU11"/>
  <c r="AU10"/>
  <c r="AT12"/>
  <c r="AT11"/>
  <c r="AT10"/>
  <c r="AS12"/>
  <c r="AS11"/>
  <c r="AS10"/>
  <c r="AR12"/>
  <c r="AR11"/>
  <c r="AR10"/>
  <c r="AQ6" i="9"/>
  <c r="AP6"/>
  <c r="AO6"/>
  <c r="AN6"/>
  <c r="AY18" i="4"/>
  <c r="BD20"/>
  <c r="BD19"/>
  <c r="BD18"/>
  <c r="BD17"/>
  <c r="BD14"/>
  <c r="BD13"/>
  <c r="BD12"/>
  <c r="BD7"/>
  <c r="BD6"/>
  <c r="BD5"/>
  <c r="BD4"/>
  <c r="BD3"/>
  <c r="BC20"/>
  <c r="BC19"/>
  <c r="BC18"/>
  <c r="BC17"/>
  <c r="BC14"/>
  <c r="BC13"/>
  <c r="BC12"/>
  <c r="BC7"/>
  <c r="BC6"/>
  <c r="BC5"/>
  <c r="BC4"/>
  <c r="BC3"/>
  <c r="BB20"/>
  <c r="BB19"/>
  <c r="BB18"/>
  <c r="BB17"/>
  <c r="BB14"/>
  <c r="BB13"/>
  <c r="BB12"/>
  <c r="BB7"/>
  <c r="BB6"/>
  <c r="BB5"/>
  <c r="BB4"/>
  <c r="BB3"/>
  <c r="BA20"/>
  <c r="BA19"/>
  <c r="BA18"/>
  <c r="BA17"/>
  <c r="BA14"/>
  <c r="BA13"/>
  <c r="BA12"/>
  <c r="BA7"/>
  <c r="BA6"/>
  <c r="BA5"/>
  <c r="BA4"/>
  <c r="BA3"/>
  <c r="AZ20"/>
  <c r="AZ19"/>
  <c r="AZ18"/>
  <c r="AZ17"/>
  <c r="AZ14"/>
  <c r="AZ13"/>
  <c r="AZ12"/>
  <c r="AZ7"/>
  <c r="AZ6"/>
  <c r="AZ5"/>
  <c r="AZ4"/>
  <c r="AZ3"/>
  <c r="AY20"/>
  <c r="AY19"/>
  <c r="AY17"/>
  <c r="AY14"/>
  <c r="AY13"/>
  <c r="AY12"/>
  <c r="AY7"/>
  <c r="AY6"/>
  <c r="AY5"/>
  <c r="AY4"/>
  <c r="AE10" i="6"/>
  <c r="AE9"/>
  <c r="AE8"/>
  <c r="AT5" i="4"/>
  <c r="AT19"/>
  <c r="AT18"/>
  <c r="AT17"/>
  <c r="C61" i="10" s="1"/>
  <c r="G80" s="1"/>
  <c r="AT16" i="4"/>
  <c r="AT15"/>
  <c r="C95" i="10" s="1"/>
  <c r="AT14" i="4"/>
  <c r="AT13"/>
  <c r="AT6"/>
  <c r="AT4"/>
  <c r="AT3"/>
  <c r="AT2"/>
  <c r="GX21" i="2"/>
  <c r="C92" i="10" s="1"/>
  <c r="GX16" i="2"/>
  <c r="GX15"/>
  <c r="GX14"/>
  <c r="GX13"/>
  <c r="GX12"/>
  <c r="C74" i="10" s="1"/>
  <c r="GX9" i="2"/>
  <c r="GX8"/>
  <c r="GX7"/>
  <c r="GX6"/>
  <c r="GX5"/>
  <c r="CT78" i="11"/>
  <c r="U33"/>
  <c r="W33" s="1"/>
  <c r="X33" s="1"/>
  <c r="CV30"/>
  <c r="CV29"/>
  <c r="CV28"/>
  <c r="CV27"/>
  <c r="CV26"/>
  <c r="CV25"/>
  <c r="CY7" s="1"/>
  <c r="CV24"/>
  <c r="CV23"/>
  <c r="CV22"/>
  <c r="CV21"/>
  <c r="CT21"/>
  <c r="CV20"/>
  <c r="CV19"/>
  <c r="CV18"/>
  <c r="CV17"/>
  <c r="CV16"/>
  <c r="CV15"/>
  <c r="CV14"/>
  <c r="CV13"/>
  <c r="CV12"/>
  <c r="CV11"/>
  <c r="CV10"/>
  <c r="CV9"/>
  <c r="CV8"/>
  <c r="CV7"/>
  <c r="CV6"/>
  <c r="CV5"/>
  <c r="CY3" s="1"/>
  <c r="CV4"/>
  <c r="CV3"/>
  <c r="CT3"/>
  <c r="BT29" i="7"/>
  <c r="BT28"/>
  <c r="BT27"/>
  <c r="BT26"/>
  <c r="BT25"/>
  <c r="BT24"/>
  <c r="BT23"/>
  <c r="BT22"/>
  <c r="BT21"/>
  <c r="BT20"/>
  <c r="BT19"/>
  <c r="BT18"/>
  <c r="BT17"/>
  <c r="BT16"/>
  <c r="BT15"/>
  <c r="BT14"/>
  <c r="BT13"/>
  <c r="BT12"/>
  <c r="BT11"/>
  <c r="BT10"/>
  <c r="BT9"/>
  <c r="BT8"/>
  <c r="BT7"/>
  <c r="BT6"/>
  <c r="BT5"/>
  <c r="BT4"/>
  <c r="BT3"/>
  <c r="BU3" s="1"/>
  <c r="BN22"/>
  <c r="BN4"/>
  <c r="W29" i="6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W3"/>
  <c r="X3" s="1"/>
  <c r="Q4"/>
  <c r="Z29" i="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Z4"/>
  <c r="Z3"/>
  <c r="AA3" s="1"/>
  <c r="AF3" i="4"/>
  <c r="AM32"/>
  <c r="AP7" s="1"/>
  <c r="C36" i="10" s="1"/>
  <c r="AM5" i="4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M6"/>
  <c r="GR26" i="2"/>
  <c r="GR6"/>
  <c r="GR7"/>
  <c r="GR8"/>
  <c r="GR9"/>
  <c r="GR10"/>
  <c r="GR11"/>
  <c r="GR12"/>
  <c r="GR13"/>
  <c r="GR14"/>
  <c r="GR15"/>
  <c r="GR16"/>
  <c r="GR17"/>
  <c r="GR18"/>
  <c r="GR19"/>
  <c r="GR20"/>
  <c r="GR21"/>
  <c r="GR22"/>
  <c r="GR23"/>
  <c r="GR24"/>
  <c r="GR25"/>
  <c r="GR27"/>
  <c r="GR29"/>
  <c r="GR30"/>
  <c r="GR28"/>
  <c r="Y36"/>
  <c r="AB36" s="1"/>
  <c r="AC36" s="1"/>
  <c r="CG24" i="7" l="1"/>
  <c r="CH21"/>
  <c r="CS23"/>
  <c r="CS24" s="1"/>
  <c r="CH20"/>
  <c r="CH23"/>
  <c r="CH16"/>
  <c r="CT24"/>
  <c r="CH14"/>
  <c r="CH18"/>
  <c r="CH22"/>
  <c r="G109" i="10"/>
  <c r="Q368" s="1"/>
  <c r="CH15" i="7"/>
  <c r="CH19"/>
  <c r="L104" i="10" s="1"/>
  <c r="CH17" i="7"/>
  <c r="C87" i="10"/>
  <c r="G83" s="1"/>
  <c r="G104"/>
  <c r="Q363" s="1"/>
  <c r="K108"/>
  <c r="K111" s="1"/>
  <c r="F218"/>
  <c r="F222"/>
  <c r="F226"/>
  <c r="F230"/>
  <c r="F234"/>
  <c r="F238"/>
  <c r="F217"/>
  <c r="F229"/>
  <c r="F233"/>
  <c r="F237"/>
  <c r="F216"/>
  <c r="F220"/>
  <c r="F228"/>
  <c r="F236"/>
  <c r="C104"/>
  <c r="E363" s="1"/>
  <c r="F219"/>
  <c r="F227"/>
  <c r="F231"/>
  <c r="F235"/>
  <c r="F232"/>
  <c r="F214"/>
  <c r="F221"/>
  <c r="F215"/>
  <c r="F223"/>
  <c r="F213"/>
  <c r="F224"/>
  <c r="F225"/>
  <c r="E109"/>
  <c r="K368" s="1"/>
  <c r="F239"/>
  <c r="F212"/>
  <c r="G212" s="1"/>
  <c r="G106"/>
  <c r="Q365" s="1"/>
  <c r="F241"/>
  <c r="C109"/>
  <c r="E368" s="1"/>
  <c r="F240"/>
  <c r="IA35" i="2"/>
  <c r="IB35"/>
  <c r="D275" i="10"/>
  <c r="E106"/>
  <c r="K365" s="1"/>
  <c r="GU6" i="2"/>
  <c r="HL27"/>
  <c r="B233" i="10"/>
  <c r="C62"/>
  <c r="C181"/>
  <c r="C205" s="1"/>
  <c r="C180"/>
  <c r="C66"/>
  <c r="G81" s="1"/>
  <c r="C68"/>
  <c r="C77"/>
  <c r="B239"/>
  <c r="B240"/>
  <c r="C78"/>
  <c r="B215"/>
  <c r="B219"/>
  <c r="B223"/>
  <c r="B227"/>
  <c r="B231"/>
  <c r="B235"/>
  <c r="BP34" i="7"/>
  <c r="BQ34"/>
  <c r="L105" i="10"/>
  <c r="C86"/>
  <c r="C171"/>
  <c r="E108"/>
  <c r="G105"/>
  <c r="D109"/>
  <c r="B213"/>
  <c r="B217"/>
  <c r="B221"/>
  <c r="B225"/>
  <c r="B229"/>
  <c r="B237"/>
  <c r="B212"/>
  <c r="B216"/>
  <c r="B220"/>
  <c r="B224"/>
  <c r="B228"/>
  <c r="B232"/>
  <c r="B236"/>
  <c r="D104"/>
  <c r="H363" s="1"/>
  <c r="D107"/>
  <c r="H366" s="1"/>
  <c r="E107"/>
  <c r="K366" s="1"/>
  <c r="E104"/>
  <c r="K363" s="1"/>
  <c r="D105"/>
  <c r="B214"/>
  <c r="B218"/>
  <c r="B222"/>
  <c r="B226"/>
  <c r="B230"/>
  <c r="B234"/>
  <c r="B238"/>
  <c r="C107"/>
  <c r="E366" s="1"/>
  <c r="C105"/>
  <c r="E105"/>
  <c r="C203"/>
  <c r="C200"/>
  <c r="Z363"/>
  <c r="J111"/>
  <c r="W363"/>
  <c r="G78"/>
  <c r="H105"/>
  <c r="CF24" i="7"/>
  <c r="CE24"/>
  <c r="CX24"/>
  <c r="CY8" s="1"/>
  <c r="CQ24"/>
  <c r="CO24"/>
  <c r="CR24"/>
  <c r="CP24"/>
  <c r="CU23"/>
  <c r="CU19"/>
  <c r="CU22"/>
  <c r="CU20"/>
  <c r="CU21"/>
  <c r="CU17"/>
  <c r="CU18"/>
  <c r="CU16"/>
  <c r="CU14"/>
  <c r="CU13"/>
  <c r="CU15"/>
  <c r="CA24"/>
  <c r="CB6" s="1"/>
  <c r="DF34"/>
  <c r="DE34"/>
  <c r="DI44" s="1"/>
  <c r="BW5"/>
  <c r="C25" i="10" s="1"/>
  <c r="BW4" i="7"/>
  <c r="C19" i="10" s="1"/>
  <c r="BW3" i="7"/>
  <c r="C13" i="10" s="1"/>
  <c r="BW6" i="7"/>
  <c r="C31" i="10" s="1"/>
  <c r="BT35" i="7"/>
  <c r="BW2"/>
  <c r="C7" i="10" s="1"/>
  <c r="C165"/>
  <c r="C179"/>
  <c r="C79"/>
  <c r="C160"/>
  <c r="AJ12" i="6"/>
  <c r="AL12"/>
  <c r="AN12"/>
  <c r="C82" i="10"/>
  <c r="W32" i="6"/>
  <c r="GO34" i="2"/>
  <c r="GN34"/>
  <c r="C76" i="10"/>
  <c r="GU7" i="2"/>
  <c r="HK22"/>
  <c r="HJ27"/>
  <c r="C108" i="10" s="1"/>
  <c r="HK27" i="2"/>
  <c r="D108" i="10" s="1"/>
  <c r="GR35" i="2"/>
  <c r="HG13"/>
  <c r="HG14"/>
  <c r="C173" i="10"/>
  <c r="HB30" i="2"/>
  <c r="C93" i="10"/>
  <c r="C188"/>
  <c r="C186"/>
  <c r="AI12" i="6"/>
  <c r="AK12"/>
  <c r="T32"/>
  <c r="C176" i="10"/>
  <c r="C169"/>
  <c r="C191"/>
  <c r="C90"/>
  <c r="C164"/>
  <c r="AJ33" i="4"/>
  <c r="CM34"/>
  <c r="C189" i="10"/>
  <c r="AI33" i="4"/>
  <c r="C158" i="10"/>
  <c r="C170"/>
  <c r="H365"/>
  <c r="C156"/>
  <c r="CY4" i="11"/>
  <c r="AM12" i="6"/>
  <c r="CV32" i="11"/>
  <c r="CY5"/>
  <c r="CY6"/>
  <c r="Z366" i="10"/>
  <c r="W368"/>
  <c r="AF367"/>
  <c r="W366"/>
  <c r="CU8" i="7"/>
  <c r="CU9"/>
  <c r="BH33" i="6"/>
  <c r="AX4"/>
  <c r="AX6"/>
  <c r="AU3"/>
  <c r="BA12"/>
  <c r="BB4" s="1"/>
  <c r="AX10"/>
  <c r="BI33"/>
  <c r="AX8"/>
  <c r="BB7"/>
  <c r="AX9"/>
  <c r="AT3"/>
  <c r="AX12"/>
  <c r="AX11"/>
  <c r="AV3"/>
  <c r="AX5"/>
  <c r="AS3"/>
  <c r="AX7"/>
  <c r="AW3"/>
  <c r="AA6"/>
  <c r="C32" i="10" s="1"/>
  <c r="AR3" i="6"/>
  <c r="BQ32" i="9"/>
  <c r="BP32"/>
  <c r="AH7"/>
  <c r="AI6" s="1"/>
  <c r="AD6"/>
  <c r="C33" i="10" s="1"/>
  <c r="CA33" i="4"/>
  <c r="CB33"/>
  <c r="BH31"/>
  <c r="BL31"/>
  <c r="BI31"/>
  <c r="BJ31"/>
  <c r="BK31"/>
  <c r="BM31"/>
  <c r="HK29" i="2"/>
  <c r="D110" i="10" s="1"/>
  <c r="HM29" i="2"/>
  <c r="F110" i="10" s="1"/>
  <c r="BH21" i="4"/>
  <c r="BU11"/>
  <c r="BV4" s="1"/>
  <c r="BB25"/>
  <c r="BB27" s="1"/>
  <c r="AY25"/>
  <c r="AY27" s="1"/>
  <c r="BA21"/>
  <c r="BA25"/>
  <c r="BA27" s="1"/>
  <c r="AY21"/>
  <c r="BC25"/>
  <c r="BC27" s="1"/>
  <c r="AZ25"/>
  <c r="AZ27" s="1"/>
  <c r="BD25"/>
  <c r="BD27" s="1"/>
  <c r="BE26"/>
  <c r="BE16"/>
  <c r="BE34"/>
  <c r="BE9"/>
  <c r="T365" i="10"/>
  <c r="BM21" i="4"/>
  <c r="BI21"/>
  <c r="BJ21"/>
  <c r="BK21"/>
  <c r="BL21"/>
  <c r="W365" i="10"/>
  <c r="BE11" i="4"/>
  <c r="AU8" i="9"/>
  <c r="AX8"/>
  <c r="AZ8"/>
  <c r="AW8"/>
  <c r="AY8"/>
  <c r="AV8"/>
  <c r="BJ7"/>
  <c r="BK3" s="1"/>
  <c r="AR6"/>
  <c r="AM12"/>
  <c r="AR4"/>
  <c r="AP12"/>
  <c r="AZ21" i="4"/>
  <c r="AN4"/>
  <c r="AN5" s="1"/>
  <c r="C70" i="10"/>
  <c r="C94"/>
  <c r="C64"/>
  <c r="CU3" i="7"/>
  <c r="CU4"/>
  <c r="CU11"/>
  <c r="CU12"/>
  <c r="BM5" i="6"/>
  <c r="BM6" s="1"/>
  <c r="BM7" s="1"/>
  <c r="BM8" s="1"/>
  <c r="BM9" s="1"/>
  <c r="AO12" i="9"/>
  <c r="AN12"/>
  <c r="AL12"/>
  <c r="AQ12"/>
  <c r="C75" i="10"/>
  <c r="C71"/>
  <c r="C85"/>
  <c r="N365"/>
  <c r="HN29" i="2"/>
  <c r="G110" i="10" s="1"/>
  <c r="HM27" i="2"/>
  <c r="F108" i="10" s="1"/>
  <c r="HN27" i="2"/>
  <c r="G108" i="10" s="1"/>
  <c r="HL29" i="2"/>
  <c r="E110" i="10" s="1"/>
  <c r="HJ29" i="2"/>
  <c r="C110" i="10" s="1"/>
  <c r="E369" s="1"/>
  <c r="HG19" i="2"/>
  <c r="HB32"/>
  <c r="GS5"/>
  <c r="CU10" i="7"/>
  <c r="CU7"/>
  <c r="CU6"/>
  <c r="BU4"/>
  <c r="BU5" s="1"/>
  <c r="AF369" i="10"/>
  <c r="DT4" i="7"/>
  <c r="DT5" s="1"/>
  <c r="K311" i="10" s="1"/>
  <c r="C38"/>
  <c r="C96"/>
  <c r="N368"/>
  <c r="AR10" i="9"/>
  <c r="AR8"/>
  <c r="C69" i="10"/>
  <c r="Z367"/>
  <c r="AC364"/>
  <c r="HB29" i="2"/>
  <c r="HB28"/>
  <c r="HB31"/>
  <c r="HD27"/>
  <c r="HG20"/>
  <c r="HG18"/>
  <c r="HN22"/>
  <c r="HM22"/>
  <c r="HJ22"/>
  <c r="HL22"/>
  <c r="X4" i="6"/>
  <c r="X5" s="1"/>
  <c r="J311" i="10" s="1"/>
  <c r="AA4" i="9"/>
  <c r="AA5" s="1"/>
  <c r="CN4" i="4"/>
  <c r="CN5" s="1"/>
  <c r="E311" i="10" s="1"/>
  <c r="DI4" i="7"/>
  <c r="DI5" s="1"/>
  <c r="DI36" s="1"/>
  <c r="BV4" i="6"/>
  <c r="BV5" s="1"/>
  <c r="I311" i="10" s="1"/>
  <c r="CB4" i="9"/>
  <c r="CB5" s="1"/>
  <c r="G311" i="10" s="1"/>
  <c r="IO4" i="2"/>
  <c r="DJ3" i="7"/>
  <c r="DJ4" s="1"/>
  <c r="DJ5" s="1"/>
  <c r="BL5" i="6"/>
  <c r="BL6" s="1"/>
  <c r="BT4" i="9"/>
  <c r="BT5" s="1"/>
  <c r="BU4"/>
  <c r="BU5" s="1"/>
  <c r="CE3" i="4"/>
  <c r="CE4" s="1"/>
  <c r="CE5" s="1"/>
  <c r="CF3"/>
  <c r="CF4" s="1"/>
  <c r="CF5" s="1"/>
  <c r="IE6" i="2"/>
  <c r="IE7" s="1"/>
  <c r="IF5"/>
  <c r="IF6" s="1"/>
  <c r="IF7" s="1"/>
  <c r="S32" i="6"/>
  <c r="V33" i="9"/>
  <c r="W33"/>
  <c r="HW5" i="2"/>
  <c r="CU5" i="7"/>
  <c r="BE30" i="4"/>
  <c r="BE5"/>
  <c r="BE10"/>
  <c r="BE15"/>
  <c r="BE6"/>
  <c r="BE12"/>
  <c r="BE17"/>
  <c r="BD21"/>
  <c r="BE4"/>
  <c r="BE14"/>
  <c r="BE7"/>
  <c r="BE13"/>
  <c r="BE19"/>
  <c r="BB21"/>
  <c r="BE18"/>
  <c r="BE8"/>
  <c r="BE20"/>
  <c r="BC21"/>
  <c r="BE3"/>
  <c r="HD22" i="2"/>
  <c r="HE22"/>
  <c r="HG6"/>
  <c r="HG7"/>
  <c r="HG15"/>
  <c r="HG21"/>
  <c r="HF22"/>
  <c r="HG8"/>
  <c r="HG9"/>
  <c r="HG10"/>
  <c r="HG11"/>
  <c r="HC22"/>
  <c r="HG12"/>
  <c r="HG17"/>
  <c r="HG16"/>
  <c r="HG4"/>
  <c r="HG5"/>
  <c r="HB22"/>
  <c r="GX22"/>
  <c r="GY9" s="1"/>
  <c r="AE11" i="6"/>
  <c r="AF2" s="1"/>
  <c r="AA3"/>
  <c r="C14" i="10" s="1"/>
  <c r="AA5" i="6"/>
  <c r="C26" i="10" s="1"/>
  <c r="AT20" i="4"/>
  <c r="AP6"/>
  <c r="AP5"/>
  <c r="CZ6" i="11"/>
  <c r="CY8"/>
  <c r="CZ5" s="1"/>
  <c r="AA4" i="6"/>
  <c r="C20" i="10" s="1"/>
  <c r="AA2" i="6"/>
  <c r="C8" i="10" s="1"/>
  <c r="AD5" i="9"/>
  <c r="C27" i="10" s="1"/>
  <c r="AD4" i="9"/>
  <c r="C21" i="10" s="1"/>
  <c r="AD3" i="9"/>
  <c r="C15" i="10" s="1"/>
  <c r="AD2" i="9"/>
  <c r="C9" i="10" s="1"/>
  <c r="Z32" i="9"/>
  <c r="AP4" i="4"/>
  <c r="AP3"/>
  <c r="AP2"/>
  <c r="AM34"/>
  <c r="GU5" i="2"/>
  <c r="C18" i="10" s="1"/>
  <c r="GU3" i="2"/>
  <c r="C6" i="10" s="1"/>
  <c r="GU4" i="2"/>
  <c r="C12" i="10" s="1"/>
  <c r="L107" l="1"/>
  <c r="AF366" s="1"/>
  <c r="CH24" i="7"/>
  <c r="H108" i="10"/>
  <c r="T367" s="1"/>
  <c r="CI24" i="7"/>
  <c r="G107" i="10"/>
  <c r="Q366" s="1"/>
  <c r="H104"/>
  <c r="T363" s="1"/>
  <c r="H107"/>
  <c r="T366" s="1"/>
  <c r="H109"/>
  <c r="T368" s="1"/>
  <c r="BA8" i="9"/>
  <c r="F243" i="10"/>
  <c r="IO5" i="2"/>
  <c r="IO6" s="1"/>
  <c r="C311" i="10" s="1"/>
  <c r="HO22" i="2"/>
  <c r="F275" i="10"/>
  <c r="C275"/>
  <c r="C277"/>
  <c r="C276"/>
  <c r="C278"/>
  <c r="C279"/>
  <c r="D212"/>
  <c r="D213" s="1"/>
  <c r="B243"/>
  <c r="C230" s="1"/>
  <c r="G213"/>
  <c r="CB9" i="7"/>
  <c r="CB13"/>
  <c r="CB14"/>
  <c r="CB4"/>
  <c r="CB8"/>
  <c r="CB12"/>
  <c r="CB16"/>
  <c r="CB18"/>
  <c r="CB22"/>
  <c r="CB3"/>
  <c r="CB7"/>
  <c r="CB11"/>
  <c r="CB15"/>
  <c r="CB19"/>
  <c r="CB23"/>
  <c r="CB21"/>
  <c r="CB17"/>
  <c r="CB20"/>
  <c r="CB10"/>
  <c r="CB5"/>
  <c r="CJ24"/>
  <c r="C111" i="10"/>
  <c r="C17"/>
  <c r="C22"/>
  <c r="C29"/>
  <c r="C35"/>
  <c r="C5"/>
  <c r="C10"/>
  <c r="C23"/>
  <c r="C28"/>
  <c r="C11"/>
  <c r="C16"/>
  <c r="C204"/>
  <c r="C193"/>
  <c r="C206"/>
  <c r="C201"/>
  <c r="G84"/>
  <c r="G82"/>
  <c r="C99"/>
  <c r="D83" s="1"/>
  <c r="G79"/>
  <c r="CY20" i="7"/>
  <c r="CY18"/>
  <c r="CY19"/>
  <c r="CY17"/>
  <c r="CY4"/>
  <c r="CY10"/>
  <c r="CY15"/>
  <c r="CY21"/>
  <c r="CY9"/>
  <c r="CY6"/>
  <c r="CY11"/>
  <c r="CY22"/>
  <c r="CY7"/>
  <c r="CY5"/>
  <c r="CY14"/>
  <c r="CY12"/>
  <c r="CY16"/>
  <c r="CY3"/>
  <c r="CY23"/>
  <c r="CY13"/>
  <c r="CU24"/>
  <c r="CO25" s="1"/>
  <c r="BW7"/>
  <c r="AO12" i="6"/>
  <c r="HK30" i="2"/>
  <c r="GY11"/>
  <c r="E365" i="10"/>
  <c r="GS6" i="2"/>
  <c r="D311" i="10" s="1"/>
  <c r="C24"/>
  <c r="CZ3" i="11"/>
  <c r="C30" i="10"/>
  <c r="BB6" i="6"/>
  <c r="BB9"/>
  <c r="BB3"/>
  <c r="BB5"/>
  <c r="BB8"/>
  <c r="AF4"/>
  <c r="AF10"/>
  <c r="AF7"/>
  <c r="AF6"/>
  <c r="AF3"/>
  <c r="AF5"/>
  <c r="HM30" i="2"/>
  <c r="N364" i="10"/>
  <c r="BV10" i="4"/>
  <c r="BE25"/>
  <c r="BE27" s="1"/>
  <c r="AU8"/>
  <c r="AU12"/>
  <c r="AZ35"/>
  <c r="BA35"/>
  <c r="BB35"/>
  <c r="AY31"/>
  <c r="BD35"/>
  <c r="BC35"/>
  <c r="BN21"/>
  <c r="BB10" i="6"/>
  <c r="BB11"/>
  <c r="BK6" i="9"/>
  <c r="AI3"/>
  <c r="AR12"/>
  <c r="BE38" i="4"/>
  <c r="BE21"/>
  <c r="BB22" s="1"/>
  <c r="BV8"/>
  <c r="E111" i="10"/>
  <c r="AU3" i="4"/>
  <c r="AU10"/>
  <c r="E367" i="10"/>
  <c r="F311"/>
  <c r="AN6" i="4"/>
  <c r="AN7" s="1"/>
  <c r="AN8" s="1"/>
  <c r="F312" i="10" s="1"/>
  <c r="Q367"/>
  <c r="I111"/>
  <c r="CN6" i="4"/>
  <c r="CN7" s="1"/>
  <c r="CN8" s="1"/>
  <c r="E312" i="10" s="1"/>
  <c r="BU6" i="7"/>
  <c r="BU7" s="1"/>
  <c r="L311" i="10"/>
  <c r="X6" i="6"/>
  <c r="X7" s="1"/>
  <c r="X8" s="1"/>
  <c r="J312" i="10" s="1"/>
  <c r="AX3" i="6"/>
  <c r="AU13" s="1"/>
  <c r="BL35"/>
  <c r="AI4" i="9"/>
  <c r="BK5"/>
  <c r="AA6"/>
  <c r="AA7" s="1"/>
  <c r="AA8" s="1"/>
  <c r="H312" i="10" s="1"/>
  <c r="H311"/>
  <c r="BK4" i="9"/>
  <c r="N367" i="10"/>
  <c r="HL30" i="2"/>
  <c r="HN30"/>
  <c r="HJ30"/>
  <c r="HG22"/>
  <c r="HC23" s="1"/>
  <c r="DI6" i="7"/>
  <c r="DI7" s="1"/>
  <c r="DI8" s="1"/>
  <c r="DT6"/>
  <c r="Z364" i="10"/>
  <c r="Z370" s="1"/>
  <c r="GY20" i="2"/>
  <c r="GY19"/>
  <c r="GY18"/>
  <c r="AC367" i="10"/>
  <c r="AC370" s="1"/>
  <c r="H368"/>
  <c r="BV6" i="6"/>
  <c r="BV7" s="1"/>
  <c r="BV8" s="1"/>
  <c r="I312" i="10" s="1"/>
  <c r="CB6" i="9"/>
  <c r="CB7" s="1"/>
  <c r="CB8" s="1"/>
  <c r="G312" i="10" s="1"/>
  <c r="IO7" i="2"/>
  <c r="IO8" s="1"/>
  <c r="IO9" s="1"/>
  <c r="C312" i="10" s="1"/>
  <c r="DJ6" i="7"/>
  <c r="DJ7" s="1"/>
  <c r="DJ8" s="1"/>
  <c r="DJ36"/>
  <c r="BK35" i="6"/>
  <c r="BL7"/>
  <c r="BL8" s="1"/>
  <c r="BL9" s="1"/>
  <c r="BL36"/>
  <c r="BM10"/>
  <c r="BM11" s="1"/>
  <c r="BM12" s="1"/>
  <c r="BU34" i="9"/>
  <c r="BU6"/>
  <c r="BU7" s="1"/>
  <c r="BU8" s="1"/>
  <c r="BT34"/>
  <c r="BT6"/>
  <c r="BT7" s="1"/>
  <c r="BT8" s="1"/>
  <c r="CE36" i="4"/>
  <c r="CE6"/>
  <c r="CE7" s="1"/>
  <c r="CE8" s="1"/>
  <c r="CF6"/>
  <c r="CF7" s="1"/>
  <c r="CF8" s="1"/>
  <c r="CF36"/>
  <c r="IJ4" i="2"/>
  <c r="IF8"/>
  <c r="IF9" s="1"/>
  <c r="IF10" s="1"/>
  <c r="II4"/>
  <c r="IE8"/>
  <c r="IE9" s="1"/>
  <c r="IE10" s="1"/>
  <c r="HW6"/>
  <c r="HW4"/>
  <c r="HW8"/>
  <c r="HW7"/>
  <c r="HG27"/>
  <c r="HE27"/>
  <c r="HF27"/>
  <c r="K364" i="10"/>
  <c r="Q364"/>
  <c r="W367"/>
  <c r="W369"/>
  <c r="T369"/>
  <c r="AF8" i="6"/>
  <c r="AI5" i="9"/>
  <c r="BE32" i="4"/>
  <c r="BE36"/>
  <c r="BE28"/>
  <c r="AU16"/>
  <c r="AU4"/>
  <c r="AU19"/>
  <c r="AU11"/>
  <c r="AU5"/>
  <c r="AU17"/>
  <c r="AU7"/>
  <c r="AU6"/>
  <c r="AU9"/>
  <c r="AU14"/>
  <c r="AU2"/>
  <c r="AU18"/>
  <c r="AU13"/>
  <c r="AU15"/>
  <c r="HC27" i="2"/>
  <c r="GY5"/>
  <c r="GY12"/>
  <c r="GY7"/>
  <c r="GY17"/>
  <c r="GY10"/>
  <c r="GY14"/>
  <c r="GY6"/>
  <c r="GY4"/>
  <c r="GY15"/>
  <c r="GY21"/>
  <c r="GY13"/>
  <c r="GY8"/>
  <c r="GY16"/>
  <c r="AF9" i="6"/>
  <c r="AP8" i="4"/>
  <c r="CZ4" i="11"/>
  <c r="CZ8" s="1"/>
  <c r="CZ7"/>
  <c r="AA8" i="6"/>
  <c r="AD7" i="9"/>
  <c r="GU8" i="2"/>
  <c r="GV7" s="1"/>
  <c r="L111" i="10" l="1"/>
  <c r="AF370"/>
  <c r="C254"/>
  <c r="D254"/>
  <c r="HO30" i="2"/>
  <c r="C217" i="10"/>
  <c r="C236"/>
  <c r="C212"/>
  <c r="C39"/>
  <c r="C224"/>
  <c r="C232"/>
  <c r="C235"/>
  <c r="F276"/>
  <c r="C216"/>
  <c r="C226"/>
  <c r="C219"/>
  <c r="C214"/>
  <c r="C215"/>
  <c r="C228"/>
  <c r="C218"/>
  <c r="C241"/>
  <c r="C233"/>
  <c r="C242"/>
  <c r="C225"/>
  <c r="C221"/>
  <c r="C238"/>
  <c r="C237"/>
  <c r="C239"/>
  <c r="C229"/>
  <c r="C231"/>
  <c r="C227"/>
  <c r="C222"/>
  <c r="C240"/>
  <c r="C234"/>
  <c r="C213"/>
  <c r="C223"/>
  <c r="C220"/>
  <c r="DI9" i="7"/>
  <c r="DI10" s="1"/>
  <c r="DI11" s="1"/>
  <c r="DI38" s="1"/>
  <c r="D276" i="10"/>
  <c r="G214"/>
  <c r="E275" s="1"/>
  <c r="D214"/>
  <c r="D161"/>
  <c r="D162"/>
  <c r="D159"/>
  <c r="D153"/>
  <c r="D166"/>
  <c r="D175"/>
  <c r="D178"/>
  <c r="C207"/>
  <c r="D204" s="1"/>
  <c r="D177"/>
  <c r="D72"/>
  <c r="D81"/>
  <c r="D65"/>
  <c r="D84"/>
  <c r="D66"/>
  <c r="D59"/>
  <c r="D68"/>
  <c r="CY24" i="7"/>
  <c r="BU8"/>
  <c r="L312" i="10" s="1"/>
  <c r="CR25" i="7"/>
  <c r="CS25"/>
  <c r="CQ25"/>
  <c r="CT25"/>
  <c r="CP25"/>
  <c r="DT7"/>
  <c r="DT8" s="1"/>
  <c r="K312" i="10" s="1"/>
  <c r="CB24" i="7"/>
  <c r="GS7" i="2"/>
  <c r="GS8" s="1"/>
  <c r="GS9" s="1"/>
  <c r="D312" i="10" s="1"/>
  <c r="D185"/>
  <c r="D163"/>
  <c r="D91"/>
  <c r="D67"/>
  <c r="BB12" i="6"/>
  <c r="AE2" i="9"/>
  <c r="AE6"/>
  <c r="AV13" i="6"/>
  <c r="AS13"/>
  <c r="H364" i="10"/>
  <c r="D111"/>
  <c r="F111"/>
  <c r="T364"/>
  <c r="T370" s="1"/>
  <c r="H111"/>
  <c r="G111"/>
  <c r="E364"/>
  <c r="E370" s="1"/>
  <c r="G85"/>
  <c r="H84" s="1"/>
  <c r="BD39" i="4"/>
  <c r="D154" i="10"/>
  <c r="AZ31" i="4"/>
  <c r="AZ39"/>
  <c r="BC39"/>
  <c r="D60" i="10"/>
  <c r="BA39" i="4"/>
  <c r="BB39"/>
  <c r="AY35"/>
  <c r="BE33"/>
  <c r="BC31"/>
  <c r="D192" i="10"/>
  <c r="D174"/>
  <c r="BD31" i="4"/>
  <c r="BA31"/>
  <c r="D98" i="10"/>
  <c r="D80"/>
  <c r="BK7" i="9"/>
  <c r="AP13"/>
  <c r="AM13"/>
  <c r="AI7"/>
  <c r="AL13"/>
  <c r="AN13"/>
  <c r="AQ13"/>
  <c r="AO13"/>
  <c r="BV9" i="4"/>
  <c r="BV7"/>
  <c r="BB31"/>
  <c r="BV6"/>
  <c r="AY39"/>
  <c r="BV5"/>
  <c r="W364" i="10"/>
  <c r="W370" s="1"/>
  <c r="BN31" i="4"/>
  <c r="AN9"/>
  <c r="AN10" s="1"/>
  <c r="AN11" s="1"/>
  <c r="F313" i="10" s="1"/>
  <c r="CN9" i="4"/>
  <c r="CN10" s="1"/>
  <c r="CN11" s="1"/>
  <c r="E313" i="10" s="1"/>
  <c r="AR13" i="6"/>
  <c r="AW13"/>
  <c r="AT13"/>
  <c r="X9"/>
  <c r="X10" s="1"/>
  <c r="X11" s="1"/>
  <c r="J313" i="10" s="1"/>
  <c r="AA9" i="9"/>
  <c r="AA10" s="1"/>
  <c r="AA11" s="1"/>
  <c r="H313" i="10" s="1"/>
  <c r="D160"/>
  <c r="D70"/>
  <c r="H367"/>
  <c r="K367"/>
  <c r="D69"/>
  <c r="DI37" i="7"/>
  <c r="D93" i="10"/>
  <c r="D184"/>
  <c r="D172"/>
  <c r="D82"/>
  <c r="D71"/>
  <c r="D77"/>
  <c r="D79"/>
  <c r="D94"/>
  <c r="D73"/>
  <c r="D90"/>
  <c r="D75"/>
  <c r="D88"/>
  <c r="D62"/>
  <c r="D74"/>
  <c r="D89"/>
  <c r="D63"/>
  <c r="D78"/>
  <c r="D64"/>
  <c r="D85"/>
  <c r="D86"/>
  <c r="D95"/>
  <c r="D96"/>
  <c r="D76"/>
  <c r="D92"/>
  <c r="D61"/>
  <c r="D87"/>
  <c r="D97"/>
  <c r="D190"/>
  <c r="D183"/>
  <c r="K369"/>
  <c r="N369"/>
  <c r="N370" s="1"/>
  <c r="BV9" i="6"/>
  <c r="BV10" s="1"/>
  <c r="BV11" s="1"/>
  <c r="I313" i="10" s="1"/>
  <c r="CB9" i="9"/>
  <c r="CB10" s="1"/>
  <c r="CB11" s="1"/>
  <c r="G313" i="10" s="1"/>
  <c r="IO10" i="2"/>
  <c r="IO11" s="1"/>
  <c r="IO12" s="1"/>
  <c r="C313" i="10" s="1"/>
  <c r="DJ37" i="7"/>
  <c r="DJ9"/>
  <c r="DJ10" s="1"/>
  <c r="DJ11" s="1"/>
  <c r="BL37" i="6"/>
  <c r="BM13"/>
  <c r="BM14" s="1"/>
  <c r="BM15" s="1"/>
  <c r="BL10"/>
  <c r="BL11" s="1"/>
  <c r="BL12" s="1"/>
  <c r="BK36"/>
  <c r="BT9" i="9"/>
  <c r="BT10" s="1"/>
  <c r="BT11" s="1"/>
  <c r="BT35"/>
  <c r="BU35"/>
  <c r="BU9"/>
  <c r="BU10" s="1"/>
  <c r="BU11" s="1"/>
  <c r="CF37" i="4"/>
  <c r="CF9"/>
  <c r="CF10" s="1"/>
  <c r="CF11" s="1"/>
  <c r="BD22"/>
  <c r="AY22"/>
  <c r="BC22"/>
  <c r="CE9"/>
  <c r="CE10" s="1"/>
  <c r="CE11" s="1"/>
  <c r="CE37"/>
  <c r="BA22"/>
  <c r="AZ22"/>
  <c r="II5" i="2"/>
  <c r="IE11"/>
  <c r="IE12" s="1"/>
  <c r="IE13" s="1"/>
  <c r="IJ5"/>
  <c r="IF11"/>
  <c r="IF12" s="1"/>
  <c r="IF13" s="1"/>
  <c r="HB27"/>
  <c r="HG26" s="1"/>
  <c r="D171" i="10"/>
  <c r="D158"/>
  <c r="D169"/>
  <c r="D157"/>
  <c r="D187"/>
  <c r="D179"/>
  <c r="D155"/>
  <c r="D182"/>
  <c r="D167"/>
  <c r="D180"/>
  <c r="D191"/>
  <c r="D170"/>
  <c r="D186"/>
  <c r="D188"/>
  <c r="D165"/>
  <c r="D176"/>
  <c r="D189"/>
  <c r="D164"/>
  <c r="D168"/>
  <c r="D156"/>
  <c r="D173"/>
  <c r="D181"/>
  <c r="HD23" i="2"/>
  <c r="HE23"/>
  <c r="HB23"/>
  <c r="HF23"/>
  <c r="HW9"/>
  <c r="Q369" i="10"/>
  <c r="Q370" s="1"/>
  <c r="AY37" i="4"/>
  <c r="AZ33"/>
  <c r="BB29"/>
  <c r="BC33"/>
  <c r="AZ37"/>
  <c r="AY29"/>
  <c r="AY33"/>
  <c r="BD33"/>
  <c r="BD37"/>
  <c r="BA37"/>
  <c r="BB37"/>
  <c r="BA33"/>
  <c r="BB33"/>
  <c r="BC37"/>
  <c r="BC29"/>
  <c r="AZ29"/>
  <c r="BD29"/>
  <c r="BA29"/>
  <c r="AU20"/>
  <c r="GY22" i="2"/>
  <c r="BX3" i="7"/>
  <c r="AF11" i="6"/>
  <c r="GV4" i="2"/>
  <c r="GV5"/>
  <c r="GV3"/>
  <c r="GV6"/>
  <c r="AQ7" i="4"/>
  <c r="AQ6"/>
  <c r="AQ2"/>
  <c r="AQ5"/>
  <c r="AQ4"/>
  <c r="AQ3"/>
  <c r="BX5" i="7"/>
  <c r="BX2"/>
  <c r="BX6"/>
  <c r="BX4"/>
  <c r="AB5" i="6"/>
  <c r="AB4"/>
  <c r="AB6"/>
  <c r="AB3"/>
  <c r="AB2"/>
  <c r="AE4" i="9"/>
  <c r="AE5"/>
  <c r="AE3"/>
  <c r="DI12" i="7" l="1"/>
  <c r="DI13" s="1"/>
  <c r="DI14" s="1"/>
  <c r="BU9"/>
  <c r="BU10" s="1"/>
  <c r="BU11" s="1"/>
  <c r="L313" i="10" s="1"/>
  <c r="C243"/>
  <c r="F277"/>
  <c r="D277"/>
  <c r="G215"/>
  <c r="D215"/>
  <c r="D201"/>
  <c r="D202"/>
  <c r="D203"/>
  <c r="D200"/>
  <c r="D205"/>
  <c r="D206"/>
  <c r="D193"/>
  <c r="M111"/>
  <c r="H79"/>
  <c r="H82"/>
  <c r="H80"/>
  <c r="H81"/>
  <c r="H83"/>
  <c r="H78"/>
  <c r="D99"/>
  <c r="CK24" i="7"/>
  <c r="CU25"/>
  <c r="DT9"/>
  <c r="DT10" s="1"/>
  <c r="DT11" s="1"/>
  <c r="K313" i="10" s="1"/>
  <c r="GS10" i="2"/>
  <c r="GS11" s="1"/>
  <c r="GS12" s="1"/>
  <c r="D313" i="10" s="1"/>
  <c r="K370"/>
  <c r="D38"/>
  <c r="D10"/>
  <c r="BV11" i="4"/>
  <c r="BE37"/>
  <c r="BE29"/>
  <c r="BE31"/>
  <c r="BE35"/>
  <c r="BE39"/>
  <c r="AX13" i="6"/>
  <c r="X12"/>
  <c r="X13" s="1"/>
  <c r="X14" s="1"/>
  <c r="J314" i="10" s="1"/>
  <c r="AR13" i="9"/>
  <c r="CN12" i="4"/>
  <c r="CN13" s="1"/>
  <c r="CN14" s="1"/>
  <c r="E314" i="10" s="1"/>
  <c r="AN12" i="4"/>
  <c r="AN13" s="1"/>
  <c r="AN14" s="1"/>
  <c r="F314" i="10" s="1"/>
  <c r="AA12" i="9"/>
  <c r="AA13" s="1"/>
  <c r="AA14" s="1"/>
  <c r="H314" i="10" s="1"/>
  <c r="BU12" i="7"/>
  <c r="BU13" s="1"/>
  <c r="BU14" s="1"/>
  <c r="L314" i="10" s="1"/>
  <c r="D28"/>
  <c r="D16"/>
  <c r="D35"/>
  <c r="D22"/>
  <c r="H369"/>
  <c r="H370" s="1"/>
  <c r="BV12" i="6"/>
  <c r="BV13" s="1"/>
  <c r="BV14" s="1"/>
  <c r="I314" i="10" s="1"/>
  <c r="CB12" i="9"/>
  <c r="CB13" s="1"/>
  <c r="CB14" s="1"/>
  <c r="G314" i="10" s="1"/>
  <c r="IO13" i="2"/>
  <c r="DI39" i="7"/>
  <c r="DI15"/>
  <c r="DI16" s="1"/>
  <c r="DI17" s="1"/>
  <c r="DJ12"/>
  <c r="DJ13" s="1"/>
  <c r="DJ14" s="1"/>
  <c r="DJ38"/>
  <c r="BK37" i="6"/>
  <c r="BL13"/>
  <c r="BL14" s="1"/>
  <c r="BL15" s="1"/>
  <c r="BL38"/>
  <c r="BM16"/>
  <c r="BM17" s="1"/>
  <c r="BM18" s="1"/>
  <c r="BT36" i="9"/>
  <c r="BT12"/>
  <c r="BT13" s="1"/>
  <c r="BT14" s="1"/>
  <c r="BU36"/>
  <c r="BU12"/>
  <c r="BU13" s="1"/>
  <c r="BU14" s="1"/>
  <c r="AZ40" i="4"/>
  <c r="AY40"/>
  <c r="CE12"/>
  <c r="CE13" s="1"/>
  <c r="CE14" s="1"/>
  <c r="CE38"/>
  <c r="CF12"/>
  <c r="CF13" s="1"/>
  <c r="CF14" s="1"/>
  <c r="CF38"/>
  <c r="BE22"/>
  <c r="IJ6" i="2"/>
  <c r="IF14"/>
  <c r="IF15" s="1"/>
  <c r="IF16" s="1"/>
  <c r="II6"/>
  <c r="IE14"/>
  <c r="IE15" s="1"/>
  <c r="IE16" s="1"/>
  <c r="HE26"/>
  <c r="HC26"/>
  <c r="HD26"/>
  <c r="HF26"/>
  <c r="HG23"/>
  <c r="BC40" i="4"/>
  <c r="BD40"/>
  <c r="BA40"/>
  <c r="BB40"/>
  <c r="GV8" i="2"/>
  <c r="AQ8" i="4"/>
  <c r="BX7" i="7"/>
  <c r="AB8" i="6"/>
  <c r="AE7" i="9"/>
  <c r="C255" i="10" l="1"/>
  <c r="D255"/>
  <c r="IO14" i="2"/>
  <c r="IO15" s="1"/>
  <c r="C314" i="10" s="1"/>
  <c r="GS13" i="2"/>
  <c r="GS14" s="1"/>
  <c r="GS15" s="1"/>
  <c r="D314" i="10" s="1"/>
  <c r="F278"/>
  <c r="D278"/>
  <c r="D39"/>
  <c r="AG370"/>
  <c r="G216"/>
  <c r="D216"/>
  <c r="D207"/>
  <c r="H85"/>
  <c r="DT12" i="7"/>
  <c r="BE40" i="4"/>
  <c r="X15" i="6"/>
  <c r="X16" s="1"/>
  <c r="X17" s="1"/>
  <c r="J315" i="10" s="1"/>
  <c r="CN15" i="4"/>
  <c r="CN16" s="1"/>
  <c r="CN17" s="1"/>
  <c r="E315" i="10" s="1"/>
  <c r="AN15" i="4"/>
  <c r="AN16" s="1"/>
  <c r="AN17" s="1"/>
  <c r="F315" i="10" s="1"/>
  <c r="AA15" i="9"/>
  <c r="AA16" s="1"/>
  <c r="AA17" s="1"/>
  <c r="H315" i="10" s="1"/>
  <c r="BU15" i="7"/>
  <c r="BU16" s="1"/>
  <c r="BU17" s="1"/>
  <c r="L315" i="10" s="1"/>
  <c r="BV15" i="6"/>
  <c r="BV16" s="1"/>
  <c r="BV17" s="1"/>
  <c r="I315" i="10" s="1"/>
  <c r="CB15" i="9"/>
  <c r="CB16" s="1"/>
  <c r="CB17" s="1"/>
  <c r="G315" i="10" s="1"/>
  <c r="IO16" i="2"/>
  <c r="IO17" s="1"/>
  <c r="IO18" s="1"/>
  <c r="C315" i="10" s="1"/>
  <c r="DJ39" i="7"/>
  <c r="DJ15"/>
  <c r="DJ16" s="1"/>
  <c r="DJ17" s="1"/>
  <c r="DI40"/>
  <c r="DI18"/>
  <c r="DI19" s="1"/>
  <c r="DI20" s="1"/>
  <c r="BL39" i="6"/>
  <c r="BM19"/>
  <c r="BM20" s="1"/>
  <c r="BM21" s="1"/>
  <c r="BL16"/>
  <c r="BL17" s="1"/>
  <c r="BL18" s="1"/>
  <c r="BK38"/>
  <c r="BU37" i="9"/>
  <c r="BU15"/>
  <c r="BU16" s="1"/>
  <c r="BU17" s="1"/>
  <c r="BT15"/>
  <c r="BT16" s="1"/>
  <c r="BT17" s="1"/>
  <c r="BT37"/>
  <c r="CF39" i="4"/>
  <c r="CF15"/>
  <c r="CF16" s="1"/>
  <c r="CF17" s="1"/>
  <c r="CE15"/>
  <c r="CE16" s="1"/>
  <c r="CE17" s="1"/>
  <c r="CE39"/>
  <c r="II7" i="2"/>
  <c r="IE17"/>
  <c r="IE18" s="1"/>
  <c r="IE19" s="1"/>
  <c r="IJ7"/>
  <c r="IF17"/>
  <c r="IF18" s="1"/>
  <c r="IF19" s="1"/>
  <c r="HB26"/>
  <c r="D279" i="10" l="1"/>
  <c r="GS16" i="2"/>
  <c r="GS17" s="1"/>
  <c r="GS18" s="1"/>
  <c r="D315" i="10" s="1"/>
  <c r="F279"/>
  <c r="G217"/>
  <c r="E276" s="1"/>
  <c r="D217"/>
  <c r="DT13" i="7"/>
  <c r="DT14" s="1"/>
  <c r="AA18" i="9"/>
  <c r="AA19" s="1"/>
  <c r="AA20" s="1"/>
  <c r="H316" i="10" s="1"/>
  <c r="X18" i="6"/>
  <c r="X19" s="1"/>
  <c r="X20" s="1"/>
  <c r="J316" i="10" s="1"/>
  <c r="CN18" i="4"/>
  <c r="CN19" s="1"/>
  <c r="CN20" s="1"/>
  <c r="E316" i="10" s="1"/>
  <c r="AN18" i="4"/>
  <c r="AN19" s="1"/>
  <c r="AN20" s="1"/>
  <c r="F316" i="10" s="1"/>
  <c r="BU18" i="7"/>
  <c r="BU19" s="1"/>
  <c r="BU20" s="1"/>
  <c r="L316" i="10" s="1"/>
  <c r="BV18" i="6"/>
  <c r="BV19" s="1"/>
  <c r="BV20" s="1"/>
  <c r="I316" i="10" s="1"/>
  <c r="CB18" i="9"/>
  <c r="CB19" s="1"/>
  <c r="CB20" s="1"/>
  <c r="G316" i="10" s="1"/>
  <c r="IO19" i="2"/>
  <c r="IO20" s="1"/>
  <c r="IO21" s="1"/>
  <c r="C316" i="10" s="1"/>
  <c r="DI41" i="7"/>
  <c r="DI21"/>
  <c r="DI22" s="1"/>
  <c r="DI23" s="1"/>
  <c r="DJ18"/>
  <c r="DJ19" s="1"/>
  <c r="DJ20" s="1"/>
  <c r="DJ40"/>
  <c r="BK39" i="6"/>
  <c r="BL19"/>
  <c r="BL20" s="1"/>
  <c r="BL21" s="1"/>
  <c r="BL40"/>
  <c r="BM22"/>
  <c r="BM23" s="1"/>
  <c r="BM24" s="1"/>
  <c r="BT38" i="9"/>
  <c r="BT18"/>
  <c r="BT19" s="1"/>
  <c r="BT20" s="1"/>
  <c r="BU38"/>
  <c r="BU18"/>
  <c r="BU19" s="1"/>
  <c r="BU20" s="1"/>
  <c r="CE18" i="4"/>
  <c r="CE19" s="1"/>
  <c r="CE20" s="1"/>
  <c r="CE40"/>
  <c r="CF18"/>
  <c r="CF19" s="1"/>
  <c r="CF20" s="1"/>
  <c r="CF40"/>
  <c r="IJ8" i="2"/>
  <c r="IF20"/>
  <c r="IF21" s="1"/>
  <c r="IF22" s="1"/>
  <c r="II8"/>
  <c r="IE20"/>
  <c r="IE21" s="1"/>
  <c r="BQ23" i="4"/>
  <c r="IE22" i="2" l="1"/>
  <c r="D280" i="10" s="1"/>
  <c r="GS19" i="2"/>
  <c r="GS20" s="1"/>
  <c r="GS21" s="1"/>
  <c r="D316" i="10" s="1"/>
  <c r="F280"/>
  <c r="G218"/>
  <c r="D218"/>
  <c r="K314"/>
  <c r="DT15" i="7"/>
  <c r="DT16" s="1"/>
  <c r="DT17" s="1"/>
  <c r="AA21" i="9"/>
  <c r="AA22" s="1"/>
  <c r="AA23" s="1"/>
  <c r="H317" i="10" s="1"/>
  <c r="X21" i="6"/>
  <c r="X22" s="1"/>
  <c r="X23" s="1"/>
  <c r="J317" i="10" s="1"/>
  <c r="BR13" i="4"/>
  <c r="BR17"/>
  <c r="BR11"/>
  <c r="BR15"/>
  <c r="CN21"/>
  <c r="CN22" s="1"/>
  <c r="CN23" s="1"/>
  <c r="E317" i="10" s="1"/>
  <c r="AN21" i="4"/>
  <c r="AN22" s="1"/>
  <c r="AN23" s="1"/>
  <c r="F317" i="10" s="1"/>
  <c r="BU21" i="7"/>
  <c r="BU22" s="1"/>
  <c r="BU23" s="1"/>
  <c r="L317" i="10" s="1"/>
  <c r="BV21" i="6"/>
  <c r="BV22" s="1"/>
  <c r="BV23" s="1"/>
  <c r="I317" i="10" s="1"/>
  <c r="CB21" i="9"/>
  <c r="CB22" s="1"/>
  <c r="CB23" s="1"/>
  <c r="G317" i="10" s="1"/>
  <c r="IO22" i="2"/>
  <c r="DJ41" i="7"/>
  <c r="DJ21"/>
  <c r="DJ22" s="1"/>
  <c r="DJ23" s="1"/>
  <c r="DI42"/>
  <c r="DI24"/>
  <c r="DI25" s="1"/>
  <c r="DI26" s="1"/>
  <c r="BL41" i="6"/>
  <c r="BM25"/>
  <c r="BM26" s="1"/>
  <c r="BM27" s="1"/>
  <c r="BL22"/>
  <c r="BL23" s="1"/>
  <c r="BL24" s="1"/>
  <c r="BK40"/>
  <c r="BU39" i="9"/>
  <c r="BU21"/>
  <c r="BU22" s="1"/>
  <c r="BU23" s="1"/>
  <c r="BT21"/>
  <c r="BT22" s="1"/>
  <c r="BT23" s="1"/>
  <c r="BT39"/>
  <c r="CF41" i="4"/>
  <c r="CF21"/>
  <c r="CF22" s="1"/>
  <c r="CF23" s="1"/>
  <c r="CE21"/>
  <c r="CE22" s="1"/>
  <c r="CE23" s="1"/>
  <c r="CE41"/>
  <c r="IJ9" i="2"/>
  <c r="IF23"/>
  <c r="BR5" i="4"/>
  <c r="BR22"/>
  <c r="BR19"/>
  <c r="BR20"/>
  <c r="BR21"/>
  <c r="BR10"/>
  <c r="BR9"/>
  <c r="BR14"/>
  <c r="BR18"/>
  <c r="BR12"/>
  <c r="BR7"/>
  <c r="BR16"/>
  <c r="BR8"/>
  <c r="BR6"/>
  <c r="IO23" i="2" l="1"/>
  <c r="IO24" s="1"/>
  <c r="C317" i="10" s="1"/>
  <c r="IE23" i="2"/>
  <c r="C256" i="10" s="1"/>
  <c r="II9" i="2"/>
  <c r="GS22"/>
  <c r="GS23" s="1"/>
  <c r="GS24" s="1"/>
  <c r="D317" i="10" s="1"/>
  <c r="IF24" i="2"/>
  <c r="IF25" s="1"/>
  <c r="IJ10" s="1"/>
  <c r="D256" i="10"/>
  <c r="G219"/>
  <c r="D219"/>
  <c r="K315"/>
  <c r="DT18" i="7"/>
  <c r="AA24" i="9"/>
  <c r="AA25" s="1"/>
  <c r="AA26" s="1"/>
  <c r="H318" i="10" s="1"/>
  <c r="X24" i="6"/>
  <c r="X25" s="1"/>
  <c r="X26" s="1"/>
  <c r="J318" i="10" s="1"/>
  <c r="AN24" i="4"/>
  <c r="AN25" s="1"/>
  <c r="AN26" s="1"/>
  <c r="F318" i="10" s="1"/>
  <c r="CN24" i="4"/>
  <c r="CN25" s="1"/>
  <c r="CN26" s="1"/>
  <c r="E318" i="10" s="1"/>
  <c r="BU24" i="7"/>
  <c r="BU25" s="1"/>
  <c r="BU26" s="1"/>
  <c r="L318" i="10" s="1"/>
  <c r="BV24" i="6"/>
  <c r="BV25" s="1"/>
  <c r="BV26" s="1"/>
  <c r="I318" i="10" s="1"/>
  <c r="CB24" i="9"/>
  <c r="CB25" s="1"/>
  <c r="CB26" s="1"/>
  <c r="G318" i="10" s="1"/>
  <c r="DI43" i="7"/>
  <c r="DI27"/>
  <c r="DI28" s="1"/>
  <c r="DI29" s="1"/>
  <c r="DI30" s="1"/>
  <c r="DI31" s="1"/>
  <c r="DI32" s="1"/>
  <c r="DI33" s="1"/>
  <c r="DJ24"/>
  <c r="DJ25" s="1"/>
  <c r="DJ26" s="1"/>
  <c r="DJ42"/>
  <c r="BK41" i="6"/>
  <c r="BL25"/>
  <c r="BL26" s="1"/>
  <c r="BL27" s="1"/>
  <c r="BL42"/>
  <c r="BM28"/>
  <c r="BM29" s="1"/>
  <c r="BM30" s="1"/>
  <c r="BM31" s="1"/>
  <c r="BT40" i="9"/>
  <c r="BT24"/>
  <c r="BT25" s="1"/>
  <c r="BT26" s="1"/>
  <c r="BU40"/>
  <c r="BU24"/>
  <c r="BU25" s="1"/>
  <c r="BU26" s="1"/>
  <c r="CE24" i="4"/>
  <c r="CE25" s="1"/>
  <c r="CE26" s="1"/>
  <c r="CE42"/>
  <c r="CF24"/>
  <c r="CF25" s="1"/>
  <c r="CF26" s="1"/>
  <c r="CF42"/>
  <c r="BR23"/>
  <c r="DT19" i="7" l="1"/>
  <c r="DT20" s="1"/>
  <c r="DT21" s="1"/>
  <c r="DT22" s="1"/>
  <c r="DT23" s="1"/>
  <c r="IO25" i="2"/>
  <c r="IO26" s="1"/>
  <c r="IO27" s="1"/>
  <c r="C318" i="10" s="1"/>
  <c r="IE24" i="2"/>
  <c r="IE25" s="1"/>
  <c r="D281" i="10" s="1"/>
  <c r="GS25" i="2"/>
  <c r="GS26" s="1"/>
  <c r="GS27" s="1"/>
  <c r="D318" i="10" s="1"/>
  <c r="IF26" i="2"/>
  <c r="IF27" s="1"/>
  <c r="IF28" s="1"/>
  <c r="F282" i="10" s="1"/>
  <c r="F281"/>
  <c r="G220"/>
  <c r="E277" s="1"/>
  <c r="D220"/>
  <c r="AA27" i="9"/>
  <c r="AA28" s="1"/>
  <c r="AA29" s="1"/>
  <c r="AA30" s="1"/>
  <c r="AA31" s="1"/>
  <c r="BM32" i="6"/>
  <c r="BL43" s="1"/>
  <c r="X27"/>
  <c r="X28" s="1"/>
  <c r="X29" s="1"/>
  <c r="X30" s="1"/>
  <c r="J319" i="10" s="1"/>
  <c r="AN27" i="4"/>
  <c r="AN28" s="1"/>
  <c r="AN29" s="1"/>
  <c r="CN27"/>
  <c r="CN28" s="1"/>
  <c r="CN29" s="1"/>
  <c r="BU27" i="7"/>
  <c r="BU28" s="1"/>
  <c r="BU29" s="1"/>
  <c r="BV27" i="6"/>
  <c r="BV28" s="1"/>
  <c r="BV29" s="1"/>
  <c r="CB27" i="9"/>
  <c r="CB28" s="1"/>
  <c r="CB29" s="1"/>
  <c r="CB30" s="1"/>
  <c r="CB31" s="1"/>
  <c r="G319" i="10" s="1"/>
  <c r="DJ43" i="7"/>
  <c r="DJ27"/>
  <c r="DJ28" s="1"/>
  <c r="DJ29" s="1"/>
  <c r="DJ30" s="1"/>
  <c r="DJ31" s="1"/>
  <c r="DJ32" s="1"/>
  <c r="DJ33" s="1"/>
  <c r="BL28" i="6"/>
  <c r="BL29" s="1"/>
  <c r="BL30" s="1"/>
  <c r="BL31" s="1"/>
  <c r="BL32" s="1"/>
  <c r="BK43" s="1"/>
  <c r="BK42"/>
  <c r="BU41" i="9"/>
  <c r="BU27"/>
  <c r="BU28" s="1"/>
  <c r="BU29" s="1"/>
  <c r="BT27"/>
  <c r="BT28" s="1"/>
  <c r="BT29" s="1"/>
  <c r="BT30" s="1"/>
  <c r="BT31" s="1"/>
  <c r="BT42" s="1"/>
  <c r="BT41"/>
  <c r="CE27" i="4"/>
  <c r="CE43"/>
  <c r="CF43"/>
  <c r="CF27"/>
  <c r="CF28" s="1"/>
  <c r="K316" i="10" l="1"/>
  <c r="GS28" i="2"/>
  <c r="GS29" s="1"/>
  <c r="GS30" s="1"/>
  <c r="GS31" s="1"/>
  <c r="IE26"/>
  <c r="IE27" s="1"/>
  <c r="IE28" s="1"/>
  <c r="D282" i="10" s="1"/>
  <c r="II10" i="2"/>
  <c r="IO28"/>
  <c r="IO29" s="1"/>
  <c r="IO30" s="1"/>
  <c r="IO31" s="1"/>
  <c r="IO32" s="1"/>
  <c r="IO33" s="1"/>
  <c r="IO34" s="1"/>
  <c r="IJ11"/>
  <c r="IF29"/>
  <c r="D257" i="10" s="1"/>
  <c r="DJ44" i="7"/>
  <c r="C414" i="10"/>
  <c r="G221"/>
  <c r="D221"/>
  <c r="K317"/>
  <c r="DT24" i="7"/>
  <c r="DT25" s="1"/>
  <c r="DT26" s="1"/>
  <c r="BU30"/>
  <c r="BU31" s="1"/>
  <c r="BU32" s="1"/>
  <c r="BU33" s="1"/>
  <c r="BU34" s="1"/>
  <c r="L319" i="10" s="1"/>
  <c r="BV30" i="6"/>
  <c r="BV31" s="1"/>
  <c r="I319" i="10" s="1"/>
  <c r="BU30" i="9"/>
  <c r="BU31" s="1"/>
  <c r="BU42" s="1"/>
  <c r="H319" i="10"/>
  <c r="C413" s="1"/>
  <c r="CN30" i="4"/>
  <c r="CN31" s="1"/>
  <c r="CN33" s="1"/>
  <c r="E319" i="10" s="1"/>
  <c r="CE28" i="4"/>
  <c r="CE29" s="1"/>
  <c r="CF29"/>
  <c r="CF30" s="1"/>
  <c r="AN30"/>
  <c r="AN31" s="1"/>
  <c r="II11" i="2" l="1"/>
  <c r="IE29"/>
  <c r="C257" i="10" s="1"/>
  <c r="C319"/>
  <c r="IF30" i="2"/>
  <c r="IF31" s="1"/>
  <c r="IF32" s="1"/>
  <c r="IF33" s="1"/>
  <c r="IF34" s="1"/>
  <c r="G222" i="10"/>
  <c r="D222"/>
  <c r="K318"/>
  <c r="DT27" i="7"/>
  <c r="DT28" s="1"/>
  <c r="DT29" s="1"/>
  <c r="DT30" s="1"/>
  <c r="DT31" s="1"/>
  <c r="DT32" s="1"/>
  <c r="DT33" s="1"/>
  <c r="GS32" i="2"/>
  <c r="CN32" i="4"/>
  <c r="CN34" s="1"/>
  <c r="BU35" i="7"/>
  <c r="CE31" i="4"/>
  <c r="CE44" s="1"/>
  <c r="CE30"/>
  <c r="CF32"/>
  <c r="CF31"/>
  <c r="CF44" s="1"/>
  <c r="AN32"/>
  <c r="AN33" s="1"/>
  <c r="F319" i="10" s="1"/>
  <c r="DS34" i="7" l="1"/>
  <c r="IE30" i="2"/>
  <c r="IE31" s="1"/>
  <c r="IE32" s="1"/>
  <c r="IE33" s="1"/>
  <c r="IE34" s="1"/>
  <c r="C258" i="10" s="1"/>
  <c r="IJ12" i="2"/>
  <c r="D258" i="10"/>
  <c r="F283"/>
  <c r="DT34" i="7"/>
  <c r="K319" i="10"/>
  <c r="O319" s="1"/>
  <c r="C412"/>
  <c r="G223"/>
  <c r="E278" s="1"/>
  <c r="D223"/>
  <c r="GS33" i="2"/>
  <c r="GS34" s="1"/>
  <c r="D319" i="10" s="1"/>
  <c r="C411" s="1"/>
  <c r="O323" l="1"/>
  <c r="D283"/>
  <c r="II12" i="2"/>
  <c r="G224" i="10"/>
  <c r="D224"/>
  <c r="O322"/>
  <c r="C415"/>
  <c r="C417" s="1"/>
  <c r="D415" s="1"/>
  <c r="G225" l="1"/>
  <c r="D225"/>
  <c r="D412"/>
  <c r="D414"/>
  <c r="D416"/>
  <c r="D411"/>
  <c r="D413"/>
  <c r="G226" l="1"/>
  <c r="E279" s="1"/>
  <c r="D226"/>
  <c r="D417"/>
  <c r="G227" l="1"/>
  <c r="D227"/>
  <c r="G228" l="1"/>
  <c r="D228"/>
  <c r="G229" l="1"/>
  <c r="D229"/>
  <c r="C280" s="1"/>
  <c r="G230" l="1"/>
  <c r="G231" s="1"/>
  <c r="E280"/>
  <c r="D230"/>
  <c r="D231" l="1"/>
  <c r="G232"/>
  <c r="E281" s="1"/>
  <c r="D232" l="1"/>
  <c r="C281" s="1"/>
  <c r="G233"/>
  <c r="D233" l="1"/>
  <c r="G234"/>
  <c r="D234" l="1"/>
  <c r="G235"/>
  <c r="E282" s="1"/>
  <c r="D235" l="1"/>
  <c r="C282" s="1"/>
  <c r="G236"/>
  <c r="D236" l="1"/>
  <c r="G237"/>
  <c r="D237" l="1"/>
  <c r="G238"/>
  <c r="D238" l="1"/>
  <c r="G239"/>
  <c r="D239" l="1"/>
  <c r="G240"/>
  <c r="D240" l="1"/>
  <c r="D241" s="1"/>
  <c r="D242" s="1"/>
  <c r="G241"/>
  <c r="G242" s="1"/>
  <c r="E283" s="1"/>
  <c r="H242" l="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E241" l="1"/>
  <c r="C283"/>
  <c r="E242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HS8" i="2"/>
  <c r="HS17"/>
  <c r="HS9"/>
  <c r="HS11"/>
  <c r="HS16"/>
  <c r="HS13"/>
  <c r="HS18"/>
  <c r="HS21"/>
  <c r="HS6"/>
  <c r="HS12"/>
  <c r="HS22"/>
  <c r="HS15"/>
  <c r="HS10"/>
  <c r="HS20"/>
  <c r="HS19"/>
  <c r="HS7"/>
  <c r="HS14"/>
</calcChain>
</file>

<file path=xl/sharedStrings.xml><?xml version="1.0" encoding="utf-8"?>
<sst xmlns="http://schemas.openxmlformats.org/spreadsheetml/2006/main" count="6973" uniqueCount="1854">
  <si>
    <t>1)</t>
  </si>
  <si>
    <t>2)</t>
  </si>
  <si>
    <t>3)</t>
  </si>
  <si>
    <t>Application</t>
  </si>
  <si>
    <t xml:space="preserve">heat transfer medium </t>
  </si>
  <si>
    <t>components &amp; component types</t>
  </si>
  <si>
    <t>Collector mounting</t>
  </si>
  <si>
    <t>on ground</t>
  </si>
  <si>
    <t>on roof</t>
  </si>
  <si>
    <t>in roof</t>
  </si>
  <si>
    <t xml:space="preserve">collector type </t>
  </si>
  <si>
    <t>flate plate standard</t>
  </si>
  <si>
    <t>flate plate high temperature</t>
  </si>
  <si>
    <t>evacuated tube collector</t>
  </si>
  <si>
    <t>Fresnel collector</t>
  </si>
  <si>
    <t>Parabolic channel collector</t>
  </si>
  <si>
    <t>Facade solar collector</t>
  </si>
  <si>
    <t xml:space="preserve">on wall </t>
  </si>
  <si>
    <t>Heat storage</t>
  </si>
  <si>
    <t>Long term storage (saisonal)</t>
  </si>
  <si>
    <t xml:space="preserve">Short term storage </t>
  </si>
  <si>
    <t>heat storage tank</t>
  </si>
  <si>
    <t>stratified-charge storage tank</t>
  </si>
  <si>
    <t>DHW storage tank</t>
  </si>
  <si>
    <t>combination storage tanks</t>
  </si>
  <si>
    <t xml:space="preserve">low temperature </t>
  </si>
  <si>
    <t>warm temperature</t>
  </si>
  <si>
    <t>high temperature</t>
  </si>
  <si>
    <t>plate heat exchanger</t>
  </si>
  <si>
    <t>register type heat exchanger</t>
  </si>
  <si>
    <t>tube bundle heat exchanger</t>
  </si>
  <si>
    <t>heat exchanger (primary circuit)</t>
  </si>
  <si>
    <t>water</t>
  </si>
  <si>
    <t xml:space="preserve">water - glycol </t>
  </si>
  <si>
    <t>stagnation facility</t>
  </si>
  <si>
    <t>Stagnation cooler</t>
  </si>
  <si>
    <t>expansion vessel</t>
  </si>
  <si>
    <t>collecting vessel</t>
  </si>
  <si>
    <t>automatic refilling</t>
  </si>
  <si>
    <t>manual refilling</t>
  </si>
  <si>
    <t>Absorption chiller</t>
  </si>
  <si>
    <t>Adsorption chiller</t>
  </si>
  <si>
    <t>Desiccant Cooling System</t>
  </si>
  <si>
    <t>Piping</t>
  </si>
  <si>
    <t>Copper</t>
  </si>
  <si>
    <t>Steel</t>
  </si>
  <si>
    <t>Recooling system</t>
  </si>
  <si>
    <t>wet cooling tower</t>
  </si>
  <si>
    <t>dry cooling tower</t>
  </si>
  <si>
    <t>hybrid cooling tower</t>
  </si>
  <si>
    <t>PLANT</t>
  </si>
  <si>
    <t>Name / Id</t>
  </si>
  <si>
    <t>Adress</t>
  </si>
  <si>
    <t>Owner</t>
  </si>
  <si>
    <t>Constructor</t>
  </si>
  <si>
    <t>contact person</t>
  </si>
  <si>
    <t>Wasserwerk Andritz</t>
  </si>
  <si>
    <t>Wasserwerkgasse 9-11, A-8045 Graz</t>
  </si>
  <si>
    <t>solar.nahwärme Energiecontracting GmbH</t>
  </si>
  <si>
    <t>Oekotech Gluatmugl HT</t>
  </si>
  <si>
    <t xml:space="preserve">Heat storage volume </t>
  </si>
  <si>
    <t>GEA WP10-U-341</t>
  </si>
  <si>
    <t>water - glycol</t>
  </si>
  <si>
    <t>steel/copper</t>
  </si>
  <si>
    <t xml:space="preserve">consistence </t>
  </si>
  <si>
    <t>intermediate vessel</t>
  </si>
  <si>
    <t>manual</t>
  </si>
  <si>
    <t>Energy demand</t>
  </si>
  <si>
    <t>Solar yield</t>
  </si>
  <si>
    <t xml:space="preserve">Energy distribution </t>
  </si>
  <si>
    <t>Flow temperature summer</t>
  </si>
  <si>
    <t>Return flow temperature summer</t>
  </si>
  <si>
    <t>return flow</t>
  </si>
  <si>
    <t>flow</t>
  </si>
  <si>
    <t xml:space="preserve">Operating since </t>
  </si>
  <si>
    <t>Type</t>
  </si>
  <si>
    <t>Brand</t>
  </si>
  <si>
    <t>Size</t>
  </si>
  <si>
    <t>Material</t>
  </si>
  <si>
    <t>Capacity</t>
  </si>
  <si>
    <t>Extraction point</t>
  </si>
  <si>
    <t>Heat input</t>
  </si>
  <si>
    <t>Expansion vessel</t>
  </si>
  <si>
    <t>Intermediate vessel</t>
  </si>
  <si>
    <t>Collecting vessel</t>
  </si>
  <si>
    <t>Refilling pump</t>
  </si>
  <si>
    <t>Sturzgasse 16, A-8020 Graz</t>
  </si>
  <si>
    <t>X</t>
  </si>
  <si>
    <t>Liebenauer Stadion</t>
  </si>
  <si>
    <t>Chiller</t>
  </si>
  <si>
    <t>Recooling System</t>
  </si>
  <si>
    <t xml:space="preserve">Financing Modell </t>
  </si>
  <si>
    <t>Energy Contracting</t>
  </si>
  <si>
    <t xml:space="preserve">Alfa Laval M15 B-FG </t>
  </si>
  <si>
    <t>Flate plate standard</t>
  </si>
  <si>
    <t>Oekotech Gluatmugl GS</t>
  </si>
  <si>
    <t>S.O.L.I.D.  GmbH</t>
  </si>
  <si>
    <t>Berlinerring housing estate</t>
  </si>
  <si>
    <t>Oekotech Gluatmugl HT/GS</t>
  </si>
  <si>
    <t>Additional information</t>
  </si>
  <si>
    <t>different collectors fields</t>
  </si>
  <si>
    <t>x</t>
  </si>
  <si>
    <t xml:space="preserve">Biomass heating plant Lienz </t>
  </si>
  <si>
    <t>Stadionplatz 1, A-8041 Graz</t>
  </si>
  <si>
    <t>Berliner Ring 22 - 56, A-8047 Graz</t>
  </si>
  <si>
    <t>Schulstrasse 1, 9900 A-Lienz</t>
  </si>
  <si>
    <t xml:space="preserve">Stadtwärme  Lienz Produktions u. Vertriebs GmbH </t>
  </si>
  <si>
    <t>???</t>
  </si>
  <si>
    <t>Nahwaerme Eugendorf</t>
  </si>
  <si>
    <t>Nahwärme Eugendorf GmbH</t>
  </si>
  <si>
    <t xml:space="preserve">Nahwärme Eibiswald  reg. Gen.m.b.h. </t>
  </si>
  <si>
    <t>Stettner Straße 15, A-5301 Eugendorf</t>
  </si>
  <si>
    <t>Aichberg 3, A-8552 Eibiswald</t>
  </si>
  <si>
    <t>Olympic Village - Logistic Center Quingdao</t>
  </si>
  <si>
    <t>Road 26, C - 6101 Quingdao</t>
  </si>
  <si>
    <t xml:space="preserve">Qingdao Dong Ao, Development &amp; Construction Group </t>
  </si>
  <si>
    <t xml:space="preserve">Sales &amp; purchase Agreement </t>
  </si>
  <si>
    <t>Storage</t>
  </si>
  <si>
    <t>Cold storage volume</t>
  </si>
  <si>
    <t>on / in roof</t>
  </si>
  <si>
    <t>Sanyo</t>
  </si>
  <si>
    <t xml:space="preserve">Number of machines </t>
  </si>
  <si>
    <t>Typical operation temperature</t>
  </si>
  <si>
    <t>Tilt angle, orientation</t>
  </si>
  <si>
    <t>Technology / Type</t>
  </si>
  <si>
    <t>closed cycle / Absorption</t>
  </si>
  <si>
    <t>VXT</t>
  </si>
  <si>
    <t>LCC-01</t>
  </si>
  <si>
    <t>Yazaki</t>
  </si>
  <si>
    <t>Alfa Laval HE1 - CB76-175EH</t>
  </si>
  <si>
    <t>Total investment [Euro]</t>
  </si>
  <si>
    <t>not available</t>
  </si>
  <si>
    <t>Cooling Capacity</t>
  </si>
  <si>
    <t xml:space="preserve">Sheik Zayed Desert Learning Center </t>
  </si>
  <si>
    <t>Al-Ain</t>
  </si>
  <si>
    <t>Carrier</t>
  </si>
  <si>
    <t>16JLR011</t>
  </si>
  <si>
    <t>not necessary</t>
  </si>
  <si>
    <t>CGD Bank</t>
  </si>
  <si>
    <t xml:space="preserve">Lissabon </t>
  </si>
  <si>
    <t>Bingshan</t>
  </si>
  <si>
    <t>LCC-21</t>
  </si>
  <si>
    <t>N215</t>
  </si>
  <si>
    <t>synthetic material</t>
  </si>
  <si>
    <t xml:space="preserve">Drainback system </t>
  </si>
  <si>
    <t xml:space="preserve">cooling technology </t>
  </si>
  <si>
    <t>Heat pump</t>
  </si>
  <si>
    <t>R 134 a</t>
  </si>
  <si>
    <t>R 711</t>
  </si>
  <si>
    <t>Scroll</t>
  </si>
  <si>
    <r>
      <t>delta T -&gt; COP (Q</t>
    </r>
    <r>
      <rPr>
        <sz val="10"/>
        <color theme="1"/>
        <rFont val="Calibri"/>
        <family val="2"/>
        <scheme val="minor"/>
      </rPr>
      <t>cond</t>
    </r>
    <r>
      <rPr>
        <sz val="11"/>
        <color theme="1"/>
        <rFont val="Calibri"/>
        <family val="2"/>
        <scheme val="minor"/>
      </rPr>
      <t>/P</t>
    </r>
    <r>
      <rPr>
        <sz val="10"/>
        <color theme="1"/>
        <rFont val="Calibri"/>
        <family val="2"/>
        <scheme val="minor"/>
      </rPr>
      <t>elect.)</t>
    </r>
  </si>
  <si>
    <t>pressurized (work pressure &gt; 0.8 bars)</t>
  </si>
  <si>
    <t>non-pressurized  (work pressure &lt; 0.8 bars)</t>
  </si>
  <si>
    <t>collector work pressure</t>
  </si>
  <si>
    <t>pressurized</t>
  </si>
  <si>
    <t>evaporator</t>
  </si>
  <si>
    <t>solar primary circle</t>
  </si>
  <si>
    <t>solar secondary circle</t>
  </si>
  <si>
    <t>condensator</t>
  </si>
  <si>
    <t xml:space="preserve">feed into other facilities </t>
  </si>
  <si>
    <t>feed into storage tank</t>
  </si>
  <si>
    <t xml:space="preserve"> refrigerant (working fluid)</t>
  </si>
  <si>
    <t>piston engine</t>
  </si>
  <si>
    <t>one stage</t>
  </si>
  <si>
    <t>two stage</t>
  </si>
  <si>
    <t>multi stage</t>
  </si>
  <si>
    <t>max. temperature of the evaporator</t>
  </si>
  <si>
    <t>temperature of the condensator</t>
  </si>
  <si>
    <t>capacity</t>
  </si>
  <si>
    <t>integration evaporator</t>
  </si>
  <si>
    <t>integration condensator</t>
  </si>
  <si>
    <t>compressor type</t>
  </si>
  <si>
    <t>UWC Singapore</t>
  </si>
  <si>
    <t>Type heat storage</t>
  </si>
  <si>
    <t>Type cold storage</t>
  </si>
  <si>
    <t>Broad</t>
  </si>
  <si>
    <t>BDH 135 - x - 150</t>
  </si>
  <si>
    <t xml:space="preserve">Technology </t>
  </si>
  <si>
    <t>Shinwa</t>
  </si>
  <si>
    <t>Singapore</t>
  </si>
  <si>
    <t>S.O.L.I.D.  Asia ES</t>
  </si>
  <si>
    <t>International Sports-Centre Quingdao</t>
  </si>
  <si>
    <t xml:space="preserve">http://www.solid.at/images/stories/pdf/ref_e_qingdao.pdf </t>
  </si>
  <si>
    <t>Alfa - CB76-2/187H</t>
  </si>
  <si>
    <t>Bolaring Salzburg</t>
  </si>
  <si>
    <t>Peter-Pfenninger-Straße, 5020 Salzburg</t>
  </si>
  <si>
    <t>Gemeinnützige Salzburger Wohnbaugesellschaft m.b.H.</t>
  </si>
  <si>
    <t xml:space="preserve">http://www.solid.at/index.php?option=com_content&amp;task=view&amp;id=88&amp;Itemid=127&amp;lang=en </t>
  </si>
  <si>
    <t>Grottenhofstrasse</t>
  </si>
  <si>
    <t>Grottenhofstrasse, 8052 Graz</t>
  </si>
  <si>
    <t>Alfa Laval - CB76 - 140</t>
  </si>
  <si>
    <t xml:space="preserve">http://www.solid.at/images/stories/pdf/ref_e_grottenhofstra%DFe.pdf </t>
  </si>
  <si>
    <t>nahwaerme.at Energiecontracting GmbH</t>
  </si>
  <si>
    <t>swimming pool absorbers</t>
  </si>
  <si>
    <t>Incel, Minicipal swimming facility</t>
  </si>
  <si>
    <t xml:space="preserve">Banja Luka, Bosna i Hercegovina </t>
  </si>
  <si>
    <t>Incel</t>
  </si>
  <si>
    <t>on in roof</t>
  </si>
  <si>
    <t>GEA WP9-U-257</t>
  </si>
  <si>
    <t>Picture of the plant</t>
  </si>
  <si>
    <t xml:space="preserve">Link description </t>
  </si>
  <si>
    <t>Pepsi Cola</t>
  </si>
  <si>
    <t>Preheating water of soft drink production</t>
  </si>
  <si>
    <t>Phoenix, Arizona</t>
  </si>
  <si>
    <t>Fernheizwerk - AEVG Graz</t>
  </si>
  <si>
    <t xml:space="preserve">Sabine Putz, s.putz@solid.at </t>
  </si>
  <si>
    <t>http://www.solid.at/index.php?option=com_content&amp;task=view&amp;id=89&amp;Itemid=129</t>
  </si>
  <si>
    <t xml:space="preserve">http://www.solid.at/index.php?option=com_content&amp;task=view&amp;id=89&amp;Itemid=129 </t>
  </si>
  <si>
    <t xml:space="preserve">http://www.solid.at/index.php?option=com_content&amp;task=view&amp;id=88&amp;Itemid=127 </t>
  </si>
  <si>
    <t>HWW 2/250 R134a</t>
  </si>
  <si>
    <t>Combitherm</t>
  </si>
  <si>
    <t>piston engine - two stage</t>
  </si>
  <si>
    <t>infinitely variable</t>
  </si>
  <si>
    <t xml:space="preserve">stepped </t>
  </si>
  <si>
    <t xml:space="preserve">control </t>
  </si>
  <si>
    <t>four stage</t>
  </si>
  <si>
    <t>Type of heat pump</t>
  </si>
  <si>
    <t>piston heat pump (compression)</t>
  </si>
  <si>
    <t>absorption heat pump</t>
  </si>
  <si>
    <t xml:space="preserve">absorption temperature </t>
  </si>
  <si>
    <t xml:space="preserve">solution boiling temperature </t>
  </si>
  <si>
    <t xml:space="preserve">solar hot water temperature </t>
  </si>
  <si>
    <t>limit of operation (to prevent crystallization)</t>
  </si>
  <si>
    <t xml:space="preserve">solution concentration </t>
  </si>
  <si>
    <t xml:space="preserve">Temperature /solution </t>
  </si>
  <si>
    <t>heat transfer rate trough condenser and absorber</t>
  </si>
  <si>
    <t>generator heat transfer rate</t>
  </si>
  <si>
    <t>Recoolilng system</t>
  </si>
  <si>
    <t>thermal load</t>
  </si>
  <si>
    <t>thermal demand</t>
  </si>
  <si>
    <t>Electricity demand auxiliary equipment [Pel - (Qcond - Qevap)]</t>
  </si>
  <si>
    <t>COP/used energy</t>
  </si>
  <si>
    <t>Electricity demand auxiliary equipment 
[Pel - (Qcond - Qevap)]</t>
  </si>
  <si>
    <t>control of the heat pump</t>
  </si>
  <si>
    <r>
      <rPr>
        <sz val="11"/>
        <rFont val="Calibri"/>
        <family val="2"/>
        <scheme val="minor"/>
      </rPr>
      <t xml:space="preserve">(65-40)K -&gt; </t>
    </r>
    <r>
      <rPr>
        <sz val="11"/>
        <color theme="1"/>
        <rFont val="Calibri"/>
        <family val="2"/>
        <scheme val="minor"/>
      </rPr>
      <t>4.22</t>
    </r>
  </si>
  <si>
    <t>System Configurations and Application Overview of LSST Installations</t>
  </si>
  <si>
    <t xml:space="preserve">manual </t>
  </si>
  <si>
    <t>4,500.000</t>
  </si>
  <si>
    <t>Investment depends on location and distances for pipings</t>
  </si>
  <si>
    <t>Unit</t>
  </si>
  <si>
    <t>[-]</t>
  </si>
  <si>
    <t>[kWh/m²/a]</t>
  </si>
  <si>
    <t>[MWh/a]</t>
  </si>
  <si>
    <t>[m²]</t>
  </si>
  <si>
    <t>[°]</t>
  </si>
  <si>
    <t>Azimuth</t>
  </si>
  <si>
    <t>[m³]</t>
  </si>
  <si>
    <t>[kW]</t>
  </si>
  <si>
    <t>[°C]</t>
  </si>
  <si>
    <t>[l]</t>
  </si>
  <si>
    <t>[Euro]</t>
  </si>
  <si>
    <t>Total investment</t>
  </si>
  <si>
    <t>Tilt angle</t>
  </si>
  <si>
    <t>GH (general heating)</t>
  </si>
  <si>
    <t>GC (general cooling)</t>
  </si>
  <si>
    <t>PC (process cooling)</t>
  </si>
  <si>
    <t>PH (process heating)</t>
  </si>
  <si>
    <t>WH (water heating)</t>
  </si>
  <si>
    <t xml:space="preserve">SH (swimming pool heating) </t>
  </si>
  <si>
    <t>including: District heating, local district heating, heating of large building(s)</t>
  </si>
  <si>
    <t>including: District cooling, local district cooling, cooling of large building(s)</t>
  </si>
  <si>
    <t>Industrial process heat (could also incl. desalination)</t>
  </si>
  <si>
    <t xml:space="preserve">Industrial process cold </t>
  </si>
  <si>
    <t>Hot water production only</t>
  </si>
  <si>
    <t>Swimming pool only</t>
  </si>
  <si>
    <t>Relevant combination</t>
  </si>
  <si>
    <t>GH - GC</t>
  </si>
  <si>
    <t>Assignment of other possibel combinations</t>
  </si>
  <si>
    <t>GH-PH -&gt; GH</t>
  </si>
  <si>
    <t>GH-SH -&gt; GH</t>
  </si>
  <si>
    <t>WH-SH -&gt; GH</t>
  </si>
  <si>
    <t>GC-PC -&gt; GC</t>
  </si>
  <si>
    <t>GH-WH -&gt; GH</t>
  </si>
  <si>
    <t>Marking of the main components</t>
  </si>
  <si>
    <t>ST (heat storage)</t>
  </si>
  <si>
    <t>CH (chiller)</t>
  </si>
  <si>
    <t>HP (heat pump)</t>
  </si>
  <si>
    <t xml:space="preserve">Examples of specified applications </t>
  </si>
  <si>
    <t xml:space="preserve"> Systematic categorisation of large solar systems</t>
  </si>
  <si>
    <t>a)</t>
  </si>
  <si>
    <t>b)</t>
  </si>
  <si>
    <t>c)</t>
  </si>
  <si>
    <t>d)</t>
  </si>
  <si>
    <t>e)</t>
  </si>
  <si>
    <t>f)</t>
  </si>
  <si>
    <t>g)</t>
  </si>
  <si>
    <r>
      <t xml:space="preserve">district heating + heat pump + storage; will have the category: </t>
    </r>
    <r>
      <rPr>
        <b/>
        <i/>
        <sz val="10"/>
        <rFont val="Calibri"/>
        <family val="2"/>
        <scheme val="minor"/>
      </rPr>
      <t>GH(ST,HP)</t>
    </r>
  </si>
  <si>
    <r>
      <t xml:space="preserve">district heating + cooling system + heat pump + chiller + storage; will have the category: </t>
    </r>
    <r>
      <rPr>
        <b/>
        <i/>
        <sz val="10"/>
        <rFont val="Calibri"/>
        <family val="2"/>
        <scheme val="minor"/>
      </rPr>
      <t>GH-GC (ST,HP,CH)</t>
    </r>
  </si>
  <si>
    <t>[kWh]</t>
  </si>
  <si>
    <t>[°K]</t>
  </si>
  <si>
    <t>GH (ST, HP)</t>
  </si>
  <si>
    <t>GH</t>
  </si>
  <si>
    <t>GH (ST)</t>
  </si>
  <si>
    <t>Grid/Process  conditions</t>
  </si>
  <si>
    <t>PH (ST)</t>
  </si>
  <si>
    <t xml:space="preserve">PH </t>
  </si>
  <si>
    <t>SH (ST)</t>
  </si>
  <si>
    <t>GC (ST)</t>
  </si>
  <si>
    <t>Crailsheim Hirtenwiesen II</t>
  </si>
  <si>
    <t>Neckarsulm-Amorbach</t>
  </si>
  <si>
    <t>Friedrichshafen-Wiggenhausen</t>
  </si>
  <si>
    <t>HELIOS Rostock-Brinckmanshöhe</t>
  </si>
  <si>
    <t>Eggenstein</t>
  </si>
  <si>
    <t>74564 Crailsheim, Germany</t>
  </si>
  <si>
    <t>74172 Neckarsulm, Germany</t>
  </si>
  <si>
    <t>88048 Friedrichshafen, Germany</t>
  </si>
  <si>
    <t>Rosa-Luxemburg-Str., 18055 Rostock-Brinckmanshöhe, Germany</t>
  </si>
  <si>
    <t>Buchheimer Weg, 76344 Eggenstein, Germany</t>
  </si>
  <si>
    <t>Stadtwerke Crailsheim</t>
  </si>
  <si>
    <t>Stadtwerke Neckarsulm</t>
  </si>
  <si>
    <t>Technische Werke Friedrichshafen</t>
  </si>
  <si>
    <t>WIRO mbH</t>
  </si>
  <si>
    <t>Gemeinde Eggenstein</t>
  </si>
  <si>
    <t>HGC Hamburg Gas Consult GmbH</t>
  </si>
  <si>
    <t>EGS Plan</t>
  </si>
  <si>
    <t>Geothermie Neubrandenburg GmbH</t>
  </si>
  <si>
    <t>PKi Pfeil &amp; Koch ingenieurgesellschaft GmbH &amp; Co. KG</t>
  </si>
  <si>
    <t>Janet Nußbicker-Lux, nussbicker@itw.uni-stuttgart.de</t>
  </si>
  <si>
    <t>Roman Marx, marx@itw.uni-stuttgart.de</t>
  </si>
  <si>
    <t>GH(ST,HP)</t>
  </si>
  <si>
    <t>GH(ST)</t>
  </si>
  <si>
    <t>Schüco, Wagner, Solid, Aquasol</t>
  </si>
  <si>
    <t>Arcon, Sonnenkraft, Wagner, SET, Paradigma</t>
  </si>
  <si>
    <t>Arcon, Paradigma, Wagner</t>
  </si>
  <si>
    <t>Solvis</t>
  </si>
  <si>
    <t>Wagner</t>
  </si>
  <si>
    <t>29-39</t>
  </si>
  <si>
    <t>15-33</t>
  </si>
  <si>
    <t>17-28</t>
  </si>
  <si>
    <t>20 and 30</t>
  </si>
  <si>
    <t>22 SE - 10 SW</t>
  </si>
  <si>
    <t>29 SE - 24 SW</t>
  </si>
  <si>
    <t>25-75 SW</t>
  </si>
  <si>
    <t>41 SW</t>
  </si>
  <si>
    <t>on / in roof, ground</t>
  </si>
  <si>
    <t>steel</t>
  </si>
  <si>
    <t>2 stratified-charge storage tanks, 1 BTES</t>
  </si>
  <si>
    <t>hot water storage tank</t>
  </si>
  <si>
    <t>1 stratified-charge storage tank, 1 ATES</t>
  </si>
  <si>
    <t>1 stratified-charge storage tank, 1 WGTES</t>
  </si>
  <si>
    <t>100 + 480, 37500</t>
  </si>
  <si>
    <t>2x 100, 60000</t>
  </si>
  <si>
    <t>30, 20000</t>
  </si>
  <si>
    <t>30, 4500</t>
  </si>
  <si>
    <t>BTES temperature 20-70 °C</t>
  </si>
  <si>
    <t>BTES temperature 10-70 °C</t>
  </si>
  <si>
    <t>WTES temperature 40-90 °C</t>
  </si>
  <si>
    <t>ATES temperature 5-50 °C</t>
  </si>
  <si>
    <t>WGTES temperature 10-80 °C</t>
  </si>
  <si>
    <t>250-500</t>
  </si>
  <si>
    <t>WSK</t>
  </si>
  <si>
    <t>ART Bertuleit</t>
  </si>
  <si>
    <t>WSK1-HSK8551-110Y</t>
  </si>
  <si>
    <t>HSS 4 / 400</t>
  </si>
  <si>
    <t>WW-WP-ZZ 32</t>
  </si>
  <si>
    <t>HWW 200</t>
  </si>
  <si>
    <t>BTES</t>
  </si>
  <si>
    <t>BTES, buffer stores, sconairy solar circle</t>
  </si>
  <si>
    <t>ATES</t>
  </si>
  <si>
    <t>GWTES</t>
  </si>
  <si>
    <t>feed into storage tank and district network</t>
  </si>
  <si>
    <t>R227ea</t>
  </si>
  <si>
    <t>R134a</t>
  </si>
  <si>
    <t>R407C</t>
  </si>
  <si>
    <t xml:space="preserve">screw compressor </t>
  </si>
  <si>
    <t>piston-engine</t>
  </si>
  <si>
    <t>65-75</t>
  </si>
  <si>
    <t>55-65</t>
  </si>
  <si>
    <t>45 + 65 on super heated refrigerent position</t>
  </si>
  <si>
    <t>variable speed</t>
  </si>
  <si>
    <t>4 stage</t>
  </si>
  <si>
    <t>2 stage</t>
  </si>
  <si>
    <t>(65-52) K-&gt; 6,1</t>
  </si>
  <si>
    <t>www.saisonalspeicher.de</t>
  </si>
  <si>
    <t>Storage temperatur range</t>
  </si>
  <si>
    <t>on flat roof</t>
  </si>
  <si>
    <t>water-glycol</t>
  </si>
  <si>
    <t>Absorption</t>
  </si>
  <si>
    <t>integrated</t>
  </si>
  <si>
    <t>Paradigma</t>
  </si>
  <si>
    <t>Inditex</t>
  </si>
  <si>
    <t>Arteixo- A Coruña (Spain)</t>
  </si>
  <si>
    <t>GC</t>
  </si>
  <si>
    <t>Viessmann</t>
  </si>
  <si>
    <t>on tilted roof</t>
  </si>
  <si>
    <t xml:space="preserve">60 m3 (2 tanks of 30 m3) </t>
  </si>
  <si>
    <t xml:space="preserve"> 16JB014</t>
  </si>
  <si>
    <t>Regional and national funding (400.000 €)</t>
  </si>
  <si>
    <t>Sarantis S.A.</t>
  </si>
  <si>
    <t>Oinofyta, Viotia (Greece)</t>
  </si>
  <si>
    <t>Sole S.A.</t>
  </si>
  <si>
    <t>Ground+roof</t>
  </si>
  <si>
    <t>Adsorption</t>
  </si>
  <si>
    <t>National subsidy (50%)</t>
  </si>
  <si>
    <t>Metro Cash&amp;Carry</t>
  </si>
  <si>
    <t>Rome (Italy)</t>
  </si>
  <si>
    <t>Riello</t>
  </si>
  <si>
    <t>Consejeria Educación de Toledo</t>
  </si>
  <si>
    <t>Toledo (Spain)</t>
  </si>
  <si>
    <t>Junta de Castilla-La Mancha</t>
  </si>
  <si>
    <t>Vitosol</t>
  </si>
  <si>
    <t>Fontedosa S.L.</t>
  </si>
  <si>
    <t>El Oso- Avila (Spain)</t>
  </si>
  <si>
    <t>105 (70 + 35)</t>
  </si>
  <si>
    <t>Sports Centre Daoiz y Velarde</t>
  </si>
  <si>
    <t>Madrid (Spain)</t>
  </si>
  <si>
    <t>Parc Bit</t>
  </si>
  <si>
    <t>Illes Balears (Spain)</t>
  </si>
  <si>
    <t>ground</t>
  </si>
  <si>
    <t>Brisa</t>
  </si>
  <si>
    <t>Paço d’Arcos/Oeiras (Portugal)</t>
  </si>
  <si>
    <t>Strandby Varmeværk A.M.B.A.</t>
  </si>
  <si>
    <t>Ravmarken 8, 9970 Strandby</t>
  </si>
  <si>
    <t>A.m.b.A</t>
  </si>
  <si>
    <t>Arcon Solar, Denmark</t>
  </si>
  <si>
    <t>aoj@arcon.dk , Anders Otte Jørgensen</t>
  </si>
  <si>
    <t>ARCON HT-SA</t>
  </si>
  <si>
    <t>ca. 3</t>
  </si>
  <si>
    <t>On ground</t>
  </si>
  <si>
    <t xml:space="preserve">Plate Heat Exchanger </t>
  </si>
  <si>
    <t>APV</t>
  </si>
  <si>
    <t>5.60 MW</t>
  </si>
  <si>
    <t>Water - glycol</t>
  </si>
  <si>
    <t>Tistrup Varmeværk</t>
  </si>
  <si>
    <t>Kastanievej 1, 6862 Tistrup</t>
  </si>
  <si>
    <r>
      <t xml:space="preserve">90 </t>
    </r>
    <r>
      <rPr>
        <sz val="11"/>
        <color theme="1"/>
        <rFont val="Calibri"/>
        <family val="2"/>
      </rPr>
      <t>°C</t>
    </r>
  </si>
  <si>
    <t>38-40 °C</t>
  </si>
  <si>
    <t>Ringkøbing Fjernvarmeværk A.M.B.A.</t>
  </si>
  <si>
    <t>Kongevejen 19, 6950 Ringkøbing</t>
  </si>
  <si>
    <t>ARCON HT-A + HT-SA</t>
  </si>
  <si>
    <t>2 x Plate Heat Exchanger</t>
  </si>
  <si>
    <t>Broager Fjernvarmeselskab</t>
  </si>
  <si>
    <t>Østergade 21, 6310 Broager</t>
  </si>
  <si>
    <t>ca. -7</t>
  </si>
  <si>
    <t>stell</t>
  </si>
  <si>
    <t>Sondex</t>
  </si>
  <si>
    <t>100 °C</t>
  </si>
  <si>
    <t>40-45 °C</t>
  </si>
  <si>
    <t>Gram Fjernvarme</t>
  </si>
  <si>
    <t>Sønderbyvej 24, 6510 Gram</t>
  </si>
  <si>
    <t>ca. -10</t>
  </si>
  <si>
    <t>Brædstrup Fjernvarme</t>
  </si>
  <si>
    <t>Fjernvarmevej 2, 8740 Brædstrup</t>
  </si>
  <si>
    <t>Plate Heat Exchanger</t>
  </si>
  <si>
    <t>Svebølle - Viskinge Fjernvarmeselskab A.M.B.A.</t>
  </si>
  <si>
    <t>Frederiksvej 1D, 4470 Svebølle</t>
  </si>
  <si>
    <t>ARCON HT-A + HT-SA    (35 % / 65 %)</t>
  </si>
  <si>
    <t>Sydfalster Varmeværk A.M.B.A.</t>
  </si>
  <si>
    <t>Håndværkervænget 16, 4873 Væggerløse</t>
  </si>
  <si>
    <t>Brædstrup Sæsonvarmelager</t>
  </si>
  <si>
    <t>Long term Storage warm temperature</t>
  </si>
  <si>
    <t>Sæby Varmeværk</t>
  </si>
  <si>
    <t>Energivej 1, 9300 Sæby</t>
  </si>
  <si>
    <t>Sunmark, Denmark</t>
  </si>
  <si>
    <t xml:space="preserve">saebyvarmevaerk@saebyvarmevaerk.dk, Jørgen Holm </t>
  </si>
  <si>
    <t>flat plate</t>
  </si>
  <si>
    <t>SUNMARK 140D</t>
  </si>
  <si>
    <t>http://www.dfp-web.dk/showpage.php?pageid=270908</t>
  </si>
  <si>
    <t>Ulsted Fjernvarme</t>
  </si>
  <si>
    <t>Stadionvej 11, 9370 Hals</t>
  </si>
  <si>
    <t>Arcon Solar, Denmark / Ulsted Fjernvarme</t>
  </si>
  <si>
    <t>ulstedvarme@nc.dk</t>
  </si>
  <si>
    <t>flat plate high temperature</t>
  </si>
  <si>
    <t>http://www.altomsolvarme.dk/solvarmecenter/fotostore.htm</t>
  </si>
  <si>
    <t>Ejstrupholm Varmeværk</t>
  </si>
  <si>
    <t>Vandværksvej 12, 7361 Ejstrupholm</t>
  </si>
  <si>
    <t>A.m.b.A.</t>
  </si>
  <si>
    <t>jw@ejstrupholmvarme.dk</t>
  </si>
  <si>
    <t>Tørring Kraftvarmeværk</t>
  </si>
  <si>
    <t>Bygade 5a, 7160 Tørring</t>
  </si>
  <si>
    <t>info@toerringkraftvarmevaerk.dk</t>
  </si>
  <si>
    <t>http://www.sunmark.com/solutions-products/solar-collectors/examples-installations/-range-land</t>
  </si>
  <si>
    <t>Hejnsvig Varmeværk</t>
  </si>
  <si>
    <t>Østermarksvej 25, 7250 Hejnsvig</t>
  </si>
  <si>
    <t>hejnsvigvarme@mail.dk, Ole Bolding</t>
  </si>
  <si>
    <t>http://www.hejnsvigvarme.dk/</t>
  </si>
  <si>
    <t>Oksbøl Varmeværk</t>
  </si>
  <si>
    <t>Industrivej 10, 6840 Oksbøl</t>
  </si>
  <si>
    <t>ov@oksvarme.dk</t>
  </si>
  <si>
    <t>www.sunmark.dk</t>
  </si>
  <si>
    <t>Nørrekobbel 54, 6400 Sønderborg</t>
  </si>
  <si>
    <t>post@sonderborg-fjernvarme.dk</t>
  </si>
  <si>
    <t>Ærøskøbing Fjernvarme</t>
  </si>
  <si>
    <t>Lerbækken 23, 5970 Ærøskøbing</t>
  </si>
  <si>
    <t>info@aeroe-varme.dk</t>
  </si>
  <si>
    <t>ARCON / SUNMARK 140D</t>
  </si>
  <si>
    <t>12.5/13.7</t>
  </si>
  <si>
    <t>ca. -9</t>
  </si>
  <si>
    <t>DT</t>
  </si>
  <si>
    <t>Marstal Fjervarme</t>
  </si>
  <si>
    <t>Jagtvej 2, 5960 Marstal</t>
  </si>
  <si>
    <t>info@solarmarstal.dk, Leo Holm</t>
  </si>
  <si>
    <t>ARCON/SUNMARK 140D</t>
  </si>
  <si>
    <r>
      <t>9043 m</t>
    </r>
    <r>
      <rPr>
        <sz val="11"/>
        <color theme="1"/>
        <rFont val="Calibri"/>
        <family val="2"/>
      </rPr>
      <t>²: 40 / 8900 m²: 35</t>
    </r>
  </si>
  <si>
    <t>pit heat storage</t>
  </si>
  <si>
    <t>http://www.fyens.dk/article/1475575:AEroe--Vejen-banet-for-udvidelse-af-solvarmen</t>
  </si>
  <si>
    <t>Saltum Kraftvarmeværk</t>
  </si>
  <si>
    <t>Thomas Jensensvej 5, 9493 Saltum</t>
  </si>
  <si>
    <t>saltumfjernvarme@nordfiber.dk, Jørn Gregersen</t>
  </si>
  <si>
    <t>ARCON</t>
  </si>
  <si>
    <t>www.arcon.dk</t>
  </si>
  <si>
    <t>Ry Varmeværk</t>
  </si>
  <si>
    <t>Bakkelyvej 3, 8680 Ry</t>
  </si>
  <si>
    <t>post@ryvarme.dk</t>
  </si>
  <si>
    <t>Nordby-Mårup Fjernvarme</t>
  </si>
  <si>
    <t>Østermarken 1, 8305 Samsø</t>
  </si>
  <si>
    <t>NRGi</t>
  </si>
  <si>
    <t>info@energiakademiet.dk</t>
  </si>
  <si>
    <t>40 / 35</t>
  </si>
  <si>
    <t xml:space="preserve"> ca. 7</t>
  </si>
  <si>
    <t>Rise Fjernvarme</t>
  </si>
  <si>
    <t>Rise Landevej 2, 5970 Ærøskøbing</t>
  </si>
  <si>
    <t>BATEC, BA120T</t>
  </si>
  <si>
    <t>Hillerød</t>
  </si>
  <si>
    <t>Månepletvej 1, 3400 Hillerød</t>
  </si>
  <si>
    <t>Local municipality</t>
  </si>
  <si>
    <t>ca. 2</t>
  </si>
  <si>
    <t>Jægerspris Kraftvarmeværk</t>
  </si>
  <si>
    <t>Håndværkervej 9, 3630 Jægerspris</t>
  </si>
  <si>
    <t>info@jp-kraftvarme.dk, Hans Christian Kjærgaard</t>
  </si>
  <si>
    <t>on the roof</t>
  </si>
  <si>
    <t>Centro Formazione Prof. Einaudi</t>
  </si>
  <si>
    <t>Hotel Duo</t>
  </si>
  <si>
    <t>Prag</t>
  </si>
  <si>
    <t>Horel Duo</t>
  </si>
  <si>
    <t>Bolzano</t>
  </si>
  <si>
    <t>W.G.White YMCA</t>
  </si>
  <si>
    <t>775 West End Blvd., Winston-Salem, NC 27101</t>
  </si>
  <si>
    <t>Vanir Energy</t>
  </si>
  <si>
    <t>CCAir</t>
  </si>
  <si>
    <t>O.kreis@ritter-xl-solar.com</t>
  </si>
  <si>
    <t>GH (GH, SH)</t>
  </si>
  <si>
    <t>CPC Evacuated Tube</t>
  </si>
  <si>
    <t>Ritter XL Solar</t>
  </si>
  <si>
    <t>copper</t>
  </si>
  <si>
    <t>3 Wessels storage tanks</t>
  </si>
  <si>
    <t>22,700 liter total</t>
  </si>
  <si>
    <t>10-99°C</t>
  </si>
  <si>
    <t>flat plate heat exchanger</t>
  </si>
  <si>
    <t>500 + 440</t>
  </si>
  <si>
    <t>Purchase Power Agreement</t>
  </si>
  <si>
    <t>Fernwärme Wels</t>
  </si>
  <si>
    <t>Wels, Austria</t>
  </si>
  <si>
    <t>Elektrizitätswerke Wels AG</t>
  </si>
  <si>
    <t>MEA Solar gmbH</t>
  </si>
  <si>
    <t>Christoph Bühler; c.buehler@ritter-xl-solar.com</t>
  </si>
  <si>
    <t>45 SW</t>
  </si>
  <si>
    <t>simple tank</t>
  </si>
  <si>
    <t>95°C</t>
  </si>
  <si>
    <t>1,6 + 0,3 MW</t>
  </si>
  <si>
    <t>1500 (+ expansion into the DHN)</t>
  </si>
  <si>
    <t>via grid</t>
  </si>
  <si>
    <t>Around 20 % shading, large piping demand because of the need roof snow movers between the collectors</t>
  </si>
  <si>
    <t>http://www.ritter-xl-solar.com/referenzen/nah-und-fernwaermenetze/wels-oesterreich/</t>
  </si>
  <si>
    <t>Festo AG</t>
  </si>
  <si>
    <t>Esslingen, Germany</t>
  </si>
  <si>
    <t>LEW Automotive</t>
  </si>
  <si>
    <t>GH-GC</t>
  </si>
  <si>
    <t>440 (2010); 508 (2011) gross collector area</t>
  </si>
  <si>
    <t>585 (2010); 676 (2011) 500 (guaranteed)</t>
  </si>
  <si>
    <t>4,91 (gross)</t>
  </si>
  <si>
    <t>18° SW</t>
  </si>
  <si>
    <t>on shed roof</t>
  </si>
  <si>
    <t>short term</t>
  </si>
  <si>
    <t>none (about 100 m³ existing)</t>
  </si>
  <si>
    <t>75-95 °C</t>
  </si>
  <si>
    <t>Mayekawa</t>
  </si>
  <si>
    <t>75/65</t>
  </si>
  <si>
    <t>closed wet cooling towers</t>
  </si>
  <si>
    <t>BAC</t>
  </si>
  <si>
    <t>3 x 1.200</t>
  </si>
  <si>
    <t>http://www.ritter-xl-solar.com/referenzen/industrie-und-gewerbe/esslingen/</t>
  </si>
  <si>
    <t>Metro Market Istanbul</t>
  </si>
  <si>
    <t>Istanbul, Turkey</t>
  </si>
  <si>
    <t>Metro Group</t>
  </si>
  <si>
    <t>none</t>
  </si>
  <si>
    <t>85-95 °C</t>
  </si>
  <si>
    <t>85/78,5</t>
  </si>
  <si>
    <t>1 x 1.150</t>
  </si>
  <si>
    <t>About 250 times in thermal stagnation without harms after commissioning till the cooling equipement and local I&amp;C system was finally running</t>
  </si>
  <si>
    <t>Kral</t>
  </si>
  <si>
    <t>Lustenau, Austria</t>
  </si>
  <si>
    <t>KRAL AG</t>
  </si>
  <si>
    <t>4,91 (gross); 3,29 (gross)</t>
  </si>
  <si>
    <t>… 7°C</t>
  </si>
  <si>
    <t>Cofely</t>
  </si>
  <si>
    <t>90/71</t>
  </si>
  <si>
    <t>Gohl</t>
  </si>
  <si>
    <t>1 x 550</t>
  </si>
  <si>
    <t>Arek Szpital Wojewodzki</t>
  </si>
  <si>
    <t>Gorzow Wielkopolski, Poland</t>
  </si>
  <si>
    <t>Szpital Wojewodzki</t>
  </si>
  <si>
    <t>WH</t>
  </si>
  <si>
    <t>simple buffer tank</t>
  </si>
  <si>
    <t>4 x 6</t>
  </si>
  <si>
    <t>70 … 95</t>
  </si>
  <si>
    <t>+ 3 x 1.000 l DHW tanks</t>
  </si>
  <si>
    <t>Elk</t>
  </si>
  <si>
    <t>Bialystok, Poland</t>
  </si>
  <si>
    <t>3 x 6</t>
  </si>
  <si>
    <t>45...85</t>
  </si>
  <si>
    <t>+ 1 x 500 + 1 x 200 DHW tank</t>
  </si>
  <si>
    <t>Jinan, China</t>
  </si>
  <si>
    <t>LINUO</t>
  </si>
  <si>
    <t>Linuo Paradigma</t>
  </si>
  <si>
    <t>Rolf Meißner; r.meissner@ritter-xl-solar.com</t>
  </si>
  <si>
    <t>pressureless heat storage tank</t>
  </si>
  <si>
    <t>2 x30</t>
  </si>
  <si>
    <t>20...95</t>
  </si>
  <si>
    <t>unnown</t>
  </si>
  <si>
    <t>10...30</t>
  </si>
  <si>
    <t>returnflow</t>
  </si>
  <si>
    <t>no (expansion into the storage tank)</t>
  </si>
  <si>
    <t>no</t>
  </si>
  <si>
    <t>automatic pressurization</t>
  </si>
  <si>
    <t>personal requirements</t>
  </si>
  <si>
    <t>Drake Landing Solar Community</t>
  </si>
  <si>
    <t>Okotoks, Alberta, Canada</t>
  </si>
  <si>
    <t>Drake Landing Solar Company</t>
  </si>
  <si>
    <t>Hurst Construction Management Inc.</t>
  </si>
  <si>
    <t>Doug McClenahan, dmcclena@nrcan.gc.ca</t>
  </si>
  <si>
    <t>521 aperture; 492 gross</t>
  </si>
  <si>
    <t>Flat plate</t>
  </si>
  <si>
    <t>Enerworks</t>
  </si>
  <si>
    <t>2.712 aperture; 2.873 gross</t>
  </si>
  <si>
    <t>2164 aperture; 2293 gross</t>
  </si>
  <si>
    <t>on garage roofs</t>
  </si>
  <si>
    <t>copper/steel</t>
  </si>
  <si>
    <t>stratified BTES/stratified STTS buffer</t>
  </si>
  <si>
    <t>34,000 / 240</t>
  </si>
  <si>
    <t>40-75 / 27-90</t>
  </si>
  <si>
    <t>Alpha-Laval</t>
  </si>
  <si>
    <t>37 - 45 (summer - winter)</t>
  </si>
  <si>
    <t>27 - 30 (typical)</t>
  </si>
  <si>
    <t>Primary heat rejection: 865 kW dry cooler with emergency power</t>
  </si>
  <si>
    <t>2 x 1000</t>
  </si>
  <si>
    <t>2 x 910</t>
  </si>
  <si>
    <t>Heat Utility Co.</t>
  </si>
  <si>
    <t>Fixed monthly cost with annual rebate or additional payment dependent on usage</t>
  </si>
  <si>
    <t>Includes district heating loop</t>
  </si>
  <si>
    <t>Year 4 operation: solar fraction = 86%; year 5 SF=95% (expected)</t>
  </si>
  <si>
    <t>www.dlsc.ca</t>
  </si>
  <si>
    <t>Gleinstätten</t>
  </si>
  <si>
    <t>Nahwärme Gleinstätten GmbH</t>
  </si>
  <si>
    <t xml:space="preserve"> Gleinstätten 186, A-8443</t>
  </si>
  <si>
    <t>Flat plate High temperature</t>
  </si>
  <si>
    <t>Bad Mitterndorf</t>
  </si>
  <si>
    <t>Genossenschaft Biosolar Bad Mitterndorf</t>
  </si>
  <si>
    <t>Flat plate standard</t>
  </si>
  <si>
    <t>Sonnenkraft</t>
  </si>
  <si>
    <t>Innsbruck</t>
  </si>
  <si>
    <t>Wohnen am Lobach I</t>
  </si>
  <si>
    <t xml:space="preserve">Flat plate </t>
  </si>
  <si>
    <t>Flat plate High/Standard temperature</t>
  </si>
  <si>
    <t>Kranebitter Allee 96, A-6020 Innsbruck</t>
  </si>
  <si>
    <t>Salzburg</t>
  </si>
  <si>
    <t>Gem. Salzburger Wohn. m.b.H.</t>
  </si>
  <si>
    <t>GH(DH)</t>
  </si>
  <si>
    <t>Lodenareal</t>
  </si>
  <si>
    <t>General-Eccher-Str. 35-49, A-6020 Innsbruck</t>
  </si>
  <si>
    <t>Plan-Les-Ouates</t>
  </si>
  <si>
    <t>La City Solaire im</t>
  </si>
  <si>
    <t>Energie solaire</t>
  </si>
  <si>
    <t>unglazed collector</t>
  </si>
  <si>
    <t>Neuchatel</t>
  </si>
  <si>
    <t>Swiss Fed Office of Stat.</t>
  </si>
  <si>
    <t>Seasonal Storage</t>
  </si>
  <si>
    <t>Le Pont du Traux</t>
  </si>
  <si>
    <t>yes</t>
  </si>
  <si>
    <t>Hamburg</t>
  </si>
  <si>
    <t>Germany</t>
  </si>
  <si>
    <t>EON Hanse</t>
  </si>
  <si>
    <t>Flat plate collector</t>
  </si>
  <si>
    <t>München</t>
  </si>
  <si>
    <t>Stadtwerke München</t>
  </si>
  <si>
    <t>Teufel&amp;Schwarz</t>
  </si>
  <si>
    <t>Augsburg</t>
  </si>
  <si>
    <t>Bayerisches Landesamt für Umwelt</t>
  </si>
  <si>
    <t>Water / Gravel Termal Energy Storage</t>
  </si>
  <si>
    <t>Bürgermeister-Ulrich-Straße 160, D-86179 Augsburg</t>
  </si>
  <si>
    <t>Stuttg.-Burgholzhof</t>
  </si>
  <si>
    <t>EnBW</t>
  </si>
  <si>
    <t>Hannover-Kronberg</t>
  </si>
  <si>
    <t>EON</t>
  </si>
  <si>
    <t>SET</t>
  </si>
  <si>
    <t>Water Termal Energy Storage</t>
  </si>
  <si>
    <t>Esslingen</t>
  </si>
  <si>
    <t>Festo</t>
  </si>
  <si>
    <t>Ritter</t>
  </si>
  <si>
    <t>Stuttgart-Brenzstr.</t>
  </si>
  <si>
    <t>Paradigma, Wagner</t>
  </si>
  <si>
    <t>Diurnal storage</t>
  </si>
  <si>
    <t>Rostock, B-höhe</t>
  </si>
  <si>
    <t>Aquifer Termal Energy Storage</t>
  </si>
  <si>
    <t>Denmark</t>
  </si>
  <si>
    <t>Arcon</t>
  </si>
  <si>
    <t>Sønderborg/Vollerup Fjernvarme</t>
  </si>
  <si>
    <t>Tubberupvænge</t>
  </si>
  <si>
    <t>Herlev kom. Boligselskab</t>
  </si>
  <si>
    <t>Polideportivo Haro,</t>
  </si>
  <si>
    <t>Municipality Haro, Spain</t>
  </si>
  <si>
    <t>Unglazed collector</t>
  </si>
  <si>
    <t>Arteixo. A Coruña,</t>
  </si>
  <si>
    <t>Spain</t>
  </si>
  <si>
    <t>Ekoviikki</t>
  </si>
  <si>
    <t>Finnland</t>
  </si>
  <si>
    <t>Misc. housing companies</t>
  </si>
  <si>
    <t>Les Salines</t>
  </si>
  <si>
    <t>La Rochelle City, France</t>
  </si>
  <si>
    <t>Aldemar (Cretan Village)</t>
  </si>
  <si>
    <t>Greta - Candia Maris</t>
  </si>
  <si>
    <t>Rodos Place</t>
  </si>
  <si>
    <t>Tyras</t>
  </si>
  <si>
    <t>Tyras S.A.</t>
  </si>
  <si>
    <t>Greece</t>
  </si>
  <si>
    <t>Almere</t>
  </si>
  <si>
    <t>NUON</t>
  </si>
  <si>
    <t>Netherlands</t>
  </si>
  <si>
    <t>Sunmark</t>
  </si>
  <si>
    <t>2MW</t>
  </si>
  <si>
    <t>ENECO Energy</t>
  </si>
  <si>
    <t>ATAG</t>
  </si>
  <si>
    <t>Breda</t>
  </si>
  <si>
    <t>Van Melle</t>
  </si>
  <si>
    <t>Drain back</t>
  </si>
  <si>
    <t>ZEN</t>
  </si>
  <si>
    <t>Lisse</t>
  </si>
  <si>
    <t>Dames&amp;Werkhoven</t>
  </si>
  <si>
    <t>Częstochowa-Hospital</t>
  </si>
  <si>
    <t>Poland</t>
  </si>
  <si>
    <t>Poddębice</t>
  </si>
  <si>
    <t>Municipality Poddebice</t>
  </si>
  <si>
    <t>Kungälv</t>
  </si>
  <si>
    <t>Sweden</t>
  </si>
  <si>
    <t>Kungälv Energi AB</t>
  </si>
  <si>
    <t>Switzerland</t>
  </si>
  <si>
    <t>Anneberg</t>
  </si>
  <si>
    <t>HSB Brf Anneberg</t>
  </si>
  <si>
    <t>Borehole Termal Energy Storage</t>
  </si>
  <si>
    <t>Solsam</t>
  </si>
  <si>
    <t>Fränsta</t>
  </si>
  <si>
    <t>Vattenfall Energimarknad</t>
  </si>
  <si>
    <t>Aquasol</t>
  </si>
  <si>
    <t>Gårdsten</t>
  </si>
  <si>
    <t>Bostads AB Gårdsten</t>
  </si>
  <si>
    <t>Derome</t>
  </si>
  <si>
    <t>Bo01</t>
  </si>
  <si>
    <t>Sydraft Värme Syd AB</t>
  </si>
  <si>
    <t>Roof+Facade</t>
  </si>
  <si>
    <t>Säter</t>
  </si>
  <si>
    <t>Säter Energi AB</t>
  </si>
  <si>
    <t>Finsun</t>
  </si>
  <si>
    <t>Kullavik 4</t>
  </si>
  <si>
    <t>EKSTA Bostads AB</t>
  </si>
  <si>
    <t>TeknoTerm</t>
  </si>
  <si>
    <t>Kockum Fritid</t>
  </si>
  <si>
    <t>Facade</t>
  </si>
  <si>
    <t>Heleneholm</t>
  </si>
  <si>
    <t>Malmö Stad</t>
  </si>
  <si>
    <t>Fjärås Vetevägen</t>
  </si>
  <si>
    <t>Åsa</t>
  </si>
  <si>
    <t>Odensbacken</t>
  </si>
  <si>
    <t>Örebro Energi</t>
  </si>
  <si>
    <t>Ellös</t>
  </si>
  <si>
    <t>Orust kommun</t>
  </si>
  <si>
    <t xml:space="preserve">Solar hot water system of Jinan Olympic Sports Center </t>
  </si>
  <si>
    <t>Jingshi East Road,Jinan,China</t>
  </si>
  <si>
    <t>Jinan Construction and Investment Co., Ltd.</t>
  </si>
  <si>
    <t>Shandong Linuo Paradigma Co.,Ltd</t>
  </si>
  <si>
    <t xml:space="preserve">steel/copper </t>
  </si>
  <si>
    <t xml:space="preserve">heat storage tank </t>
  </si>
  <si>
    <t>Sales &amp; purchase Agreement</t>
  </si>
  <si>
    <t xml:space="preserve">Swimming Pool of the Fitness Centre </t>
  </si>
  <si>
    <t>Lhasa Economic and Technological Development Zone</t>
  </si>
  <si>
    <t>Lhasa Zhongkai Zangyu Investment and Development Ltd.</t>
  </si>
  <si>
    <t>SH</t>
  </si>
  <si>
    <t xml:space="preserve">pressurized </t>
  </si>
  <si>
    <t>Solar Boiler System</t>
  </si>
  <si>
    <t>NO.30766 Jingshi East Road Jinan, Shandong Province,China</t>
  </si>
  <si>
    <t>mayc@linuo.com</t>
  </si>
  <si>
    <t>PH</t>
  </si>
  <si>
    <t>CPC collector</t>
  </si>
  <si>
    <t>self-financing</t>
  </si>
  <si>
    <t>Blum</t>
  </si>
  <si>
    <t>Austria</t>
  </si>
  <si>
    <t>Julius Blum GmbH</t>
  </si>
  <si>
    <t>Paradigma Austria</t>
  </si>
  <si>
    <t>m.jonas@paradigma.co.at</t>
  </si>
  <si>
    <t>GH+PH (ST)</t>
  </si>
  <si>
    <t>19° to the east</t>
  </si>
  <si>
    <t>two heat storage tanks</t>
  </si>
  <si>
    <t>16000ltr (2 x 8000ltr)</t>
  </si>
  <si>
    <t>Flat plate heat exchanger</t>
  </si>
  <si>
    <t>85 and 60</t>
  </si>
  <si>
    <t>55 and 35</t>
  </si>
  <si>
    <t>picture source: AEE INTEC</t>
  </si>
  <si>
    <t>Rhiad</t>
  </si>
  <si>
    <t>Saudi Arabia</t>
  </si>
  <si>
    <t>Royal dynasty</t>
  </si>
  <si>
    <t>Millennium Energy Industries</t>
  </si>
  <si>
    <t>Hisham Mikhi</t>
  </si>
  <si>
    <t>GREENoneTEC</t>
  </si>
  <si>
    <t>20° to the east</t>
  </si>
  <si>
    <t>six heat storage tanks</t>
  </si>
  <si>
    <t>http://www.solid.at/images/stories/pdf/ref_d_%20wasserwerk.pdf</t>
  </si>
  <si>
    <t>http://www.solid.at/images/stories/pdf/referenzanlage%20-%20fernheizkraftwerk-aevg.pdf</t>
  </si>
  <si>
    <t>http://www.solid.at/images/stories/pdf/referenzanlage_upc-arena%20graz-liebenau.pdf</t>
  </si>
  <si>
    <t>http://www.solid.at/index.php?option=com_content&amp;task=view&amp;id=50&amp;Itemid=68</t>
  </si>
  <si>
    <t>http://www.solid.at/images/stories/pdf/referenzanlage_wohnsiedlung%20grottenhofstra%DFe%20graz.pdf</t>
  </si>
  <si>
    <t>http://www.solid.at/images/stories/pdf/referenzanlage_wohnsiedlung%20berlinerring%20graz.pdf</t>
  </si>
  <si>
    <t>http://www.solid.at/index.php?option=com_content&amp;task=view&amp;id=88&amp;Itemid=127&amp;lang=en</t>
  </si>
  <si>
    <t>http://www.solid.at/images/stories/pdf/ref_e_%20cgd_lisbon.pdf</t>
  </si>
  <si>
    <t>http://www.solid.at/images/stories/pdf/ref_e_qingdao.pdf</t>
  </si>
  <si>
    <t>http://www.raee.org/climatisationsolaire/gb/pop/pop_or/inditex.htm</t>
  </si>
  <si>
    <t>http://www.raee.org/climatisationsolaire/gb/pop/pop_or/sarantis.htm</t>
  </si>
  <si>
    <t>http://www.metro-cc.com/dynasite.cfm?dsmid=102670&amp;dspaid=840803</t>
  </si>
  <si>
    <t>http://www.solid.at/index.php?option=com_content&amp;task=view&amp;id=192&amp;Itemid=147&amp;lang=en</t>
  </si>
  <si>
    <t>http://www.solid.at/index.php?option=com_content&amp;task=view&amp;id=165&amp;Itemid=147&amp;lang=en</t>
  </si>
  <si>
    <t>http://www.upcomillas.es/catedras/crm/report05/Comunicaciones/Mesa%20II/D.%20Juan%20Manuel%20Rubio%20-%20VIESSMANN.pdf</t>
  </si>
  <si>
    <t>http://www.ritter-xl-solar.com/en/references/industry-and-business/istanbul-turkey/</t>
  </si>
  <si>
    <t>http://www.nahwaerme.net/cms2009/index.php?option=com_content&amp;view=article&amp;id=64%3Aeugendorf&amp;catid=12&amp;Itemid=25&amp;lang=de</t>
  </si>
  <si>
    <t>http://www.solid.at/index.php?option=com_content&amp;task=view&amp;id=20&amp;Itemid=147</t>
  </si>
  <si>
    <t>http://www.saisonalspeicher.de/Projekte/BestehendeProjekte/tabid/93/language/de-DE/Default.aspx</t>
  </si>
  <si>
    <t>http://www.arcon.dk/referencer%20v2/Varmevaerker/Strandby.aspx?sc_lang=en</t>
  </si>
  <si>
    <t>http://www.arcon.dk/sitecore/content/ARCON/Home/referencer%20v2/Varmevaerker.aspx</t>
  </si>
  <si>
    <t>http://www.arcon.dk/sitecore/content/ARCON/Home/referencer%20v2/Varmevaerker/Ringkobing.aspx</t>
  </si>
  <si>
    <t>http://www.arcon.dk/sitecore/content/ARCON/Home/referencer%20v2/Varmevaerker/Broager.aspx</t>
  </si>
  <si>
    <t>http://www.arcon.dk/sitecore/content/ARCON/Home/referencer%20v2/Varmevaerker/Gram.aspx</t>
  </si>
  <si>
    <t>http://www.arcon.dk/sitecore/content/ARCON/Home/referencer%20v2/Varmevaerker/Braedstrup.aspx</t>
  </si>
  <si>
    <t>http://www.arcon.dk/sitecore/content/ARCON/Home/referencer%20v2/Varmevaerker/Sveboelle.aspx</t>
  </si>
  <si>
    <t>http://www.arcon.dk/sitecore/content/ARCON/Home/referencer%20v2/Varmevaerker/Sydfalster.aspx</t>
  </si>
  <si>
    <t>http://www.sunmark.com/leading-technology-/solar-collectors-flat-plate</t>
  </si>
  <si>
    <t>http://www.sunmark.com/cases/district-central-heating/sonderborg-district-heating</t>
  </si>
  <si>
    <t>http://www.arcon.dk/sitecore/content/ARCON/Home/referencer%20v2/Varmevaerker/Aeroskobing.aspx</t>
  </si>
  <si>
    <t>http://www.arcon.dk/sitecore/content/ARCON/Home/referencer%20v2/Varmevaerker/Saltum.aspx</t>
  </si>
  <si>
    <t>http://www.arcon.dk/sitecore/content/ARCON/Home/referencer%20v2/Varmevaerker/Ry.aspx</t>
  </si>
  <si>
    <t>http://www.arcon.dk/sitecore/content/ARCON/Home/referencer%20v2/Fjernvarme%20decentralt/Hillerod.aspx</t>
  </si>
  <si>
    <t>http://vanirenergy.com/Projects/YMCA.pdf</t>
  </si>
  <si>
    <t>http://www.builtgreenbysterling.com/</t>
  </si>
  <si>
    <t>http://www.ritter-xl-solar.com/en/references/industry-and-business/gaissau-oesterreich/</t>
  </si>
  <si>
    <t>Total installed area - aperture</t>
  </si>
  <si>
    <t>Picture of the plant - Link</t>
  </si>
  <si>
    <t>Pictures of the plant - Link</t>
  </si>
  <si>
    <t>Biomass Heating Plant Eibiswald</t>
  </si>
  <si>
    <t xml:space="preserve">2 x 8,5 </t>
  </si>
  <si>
    <t xml:space="preserve">1 x 15 </t>
  </si>
  <si>
    <t xml:space="preserve">1 x 10 </t>
  </si>
  <si>
    <t xml:space="preserve">Heat storage tank </t>
  </si>
  <si>
    <t>St Pauls, North Carolina, USA</t>
  </si>
  <si>
    <t>Prestage Foods Processing Facility</t>
  </si>
  <si>
    <t>FLS Energy,</t>
  </si>
  <si>
    <t>FLS Energy</t>
  </si>
  <si>
    <t>Heat storage tank</t>
  </si>
  <si>
    <t>10x94.500</t>
  </si>
  <si>
    <t xml:space="preserve">AET Alternate Energy Technologies </t>
  </si>
  <si>
    <t>30% federal tax credits 35% state tax credits</t>
  </si>
  <si>
    <t>Contracting</t>
  </si>
  <si>
    <t>71 - 82</t>
  </si>
  <si>
    <t>http://www.prestagefarms.com/prestage-foods/nations-largest-solar-thermal-farm-at-prestage-foods-dedicated/</t>
  </si>
  <si>
    <t>Ipswich Hospital</t>
  </si>
  <si>
    <t>Ipswich, QLD, Australia      (152.43E, -27.38N)</t>
  </si>
  <si>
    <t>Energy Conservation Systems (ECS)</t>
  </si>
  <si>
    <t>Hospital</t>
  </si>
  <si>
    <t xml:space="preserve"> Parabolic Trough</t>
  </si>
  <si>
    <t>roof mounted</t>
  </si>
  <si>
    <t>Heat, Cold</t>
  </si>
  <si>
    <r>
      <t>1 x 6m</t>
    </r>
    <r>
      <rPr>
        <vertAlign val="superscript"/>
        <sz val="11"/>
        <color theme="1"/>
        <rFont val="Calibri"/>
        <family val="2"/>
        <scheme val="minor"/>
      </rPr>
      <t>3</t>
    </r>
  </si>
  <si>
    <t>hot water</t>
  </si>
  <si>
    <t>Broad BZH25</t>
  </si>
  <si>
    <t>Double Effect Absorption chiller</t>
  </si>
  <si>
    <t>absorption chiller</t>
  </si>
  <si>
    <t>1 Bligh St</t>
  </si>
  <si>
    <t>1 Bligh St, Sydney NSW</t>
  </si>
  <si>
    <t>Office Tower</t>
  </si>
  <si>
    <t>Cogeneration backup heat source</t>
  </si>
  <si>
    <t>Flat Plate</t>
  </si>
  <si>
    <t>Mongolia, Autonomous Region of Northern China</t>
  </si>
  <si>
    <t xml:space="preserve">evacuated tube collectors </t>
  </si>
  <si>
    <t xml:space="preserve">underground water storage </t>
  </si>
  <si>
    <t>Dali CO. LTD</t>
  </si>
  <si>
    <t>Zhejiang</t>
  </si>
  <si>
    <t>Hot water supply in printing and dyeing process</t>
  </si>
  <si>
    <t>Chang shu Jinhong Printing and dyeing Co. LTD</t>
  </si>
  <si>
    <t>Jiangsu province</t>
  </si>
  <si>
    <t>SUNRAIN Co. LTD</t>
  </si>
  <si>
    <t xml:space="preserve">SUNPU LTD Co., </t>
  </si>
  <si>
    <t xml:space="preserve">Heat pipe Collector </t>
  </si>
  <si>
    <t xml:space="preserve"> 360 kW</t>
  </si>
  <si>
    <t xml:space="preserve">Sanyo absorption chiller </t>
  </si>
  <si>
    <t>Sun-Moon Mansion</t>
  </si>
  <si>
    <t>Beijing, China</t>
  </si>
  <si>
    <t>Himin Group</t>
  </si>
  <si>
    <t>Office</t>
  </si>
  <si>
    <t>0,7 - 1,3</t>
  </si>
  <si>
    <t>http://www.himinsolar.de/2-cutting-edge-10.html</t>
  </si>
  <si>
    <t>Dezhou, Zhejiang, China</t>
  </si>
  <si>
    <t>the space heating project in Lhasa</t>
  </si>
  <si>
    <t>the combisystem of space heating and domestic hot water project</t>
  </si>
  <si>
    <t>solar space heating system in Pinggu District</t>
  </si>
  <si>
    <t>solar space heating system of Naqu logistic center</t>
  </si>
  <si>
    <t>space heating project of Erdos high-tech demonstration zone</t>
  </si>
  <si>
    <t>the combisystem of domestic hot water and space heating project in Pinggu District</t>
  </si>
  <si>
    <t>Lhasa</t>
  </si>
  <si>
    <t>Guajiayu county, pinggu district, Beijing</t>
  </si>
  <si>
    <t>Naqu railway station, Tibet</t>
  </si>
  <si>
    <t>Erdos city, inner Mongolia</t>
  </si>
  <si>
    <t>Jiangjunguan new county, Jinhaihu town，pinggu district, Beijing</t>
  </si>
  <si>
    <t>Lhasa Radio Authority</t>
  </si>
  <si>
    <t>Huaneng power Co., Ltd in Tibet</t>
  </si>
  <si>
    <t>Naqu logistic center</t>
  </si>
  <si>
    <t>Erdos high-tech demonstration zone</t>
  </si>
  <si>
    <t>User</t>
  </si>
  <si>
    <t>Himin Solar Co., Ltd</t>
  </si>
  <si>
    <t>Himin</t>
  </si>
  <si>
    <t>Beijing Solar Energy Research Institute Co. Ltd</t>
  </si>
  <si>
    <t>CIB Solar</t>
  </si>
  <si>
    <t>Tsinghua Solar Systems Ltd.</t>
  </si>
  <si>
    <t>Beijing Micoe Solar Energy Technology Ltd.</t>
  </si>
  <si>
    <t>Cao Jianguang</t>
  </si>
  <si>
    <t>Chen Dongping</t>
  </si>
  <si>
    <t>Bao Manhua</t>
  </si>
  <si>
    <t>Shi Hongen</t>
  </si>
  <si>
    <t>Fan Jun</t>
  </si>
  <si>
    <t>Wang Xiaoyang</t>
  </si>
  <si>
    <t>Local district heating</t>
  </si>
  <si>
    <t>heat storage</t>
  </si>
  <si>
    <t>storage</t>
  </si>
  <si>
    <t>Solar energy and coal-fired boiler</t>
  </si>
  <si>
    <t>1022/aperture area</t>
  </si>
  <si>
    <t>1196/aperture area</t>
  </si>
  <si>
    <t xml:space="preserve">All-glass evacuated solar collector tubes </t>
  </si>
  <si>
    <r>
      <t>H</t>
    </r>
    <r>
      <rPr>
        <sz val="11"/>
        <color indexed="8"/>
        <rFont val="Calibri"/>
        <family val="2"/>
        <scheme val="minor"/>
      </rPr>
      <t>eat pipe</t>
    </r>
  </si>
  <si>
    <r>
      <t>F</t>
    </r>
    <r>
      <rPr>
        <sz val="11"/>
        <color indexed="8"/>
        <rFont val="Calibri"/>
        <family val="2"/>
        <scheme val="minor"/>
      </rPr>
      <t>lat plate</t>
    </r>
  </si>
  <si>
    <t>Heat pipe glass evacuated solar collector</t>
  </si>
  <si>
    <t>All-glass evacuated solar collector</t>
  </si>
  <si>
    <t>Sunpu</t>
  </si>
  <si>
    <t>CIB</t>
  </si>
  <si>
    <t>TH Solar</t>
  </si>
  <si>
    <t>Micoe sijimuge</t>
  </si>
  <si>
    <t>2.0（282）/2.4（48）/3.2（286）</t>
  </si>
  <si>
    <t>4 (gross area)</t>
  </si>
  <si>
    <t>in the roof</t>
  </si>
  <si>
    <t>on the ground</t>
  </si>
  <si>
    <t>non-pressurized</t>
  </si>
  <si>
    <t>non-pressurized for DWH,and pressurized for space heating</t>
  </si>
  <si>
    <t>pressurize/0.6MPa</t>
  </si>
  <si>
    <t>none-pressurize</t>
  </si>
  <si>
    <t>Short term storage</t>
  </si>
  <si>
    <t>short term storage</t>
  </si>
  <si>
    <t>storage tank</t>
  </si>
  <si>
    <t>short storage</t>
  </si>
  <si>
    <t>30T</t>
  </si>
  <si>
    <t>1.1/0.8</t>
  </si>
  <si>
    <t>45-50</t>
  </si>
  <si>
    <t>45-60/75</t>
  </si>
  <si>
    <t>plate heat exchange</t>
  </si>
  <si>
    <t>Coil</t>
  </si>
  <si>
    <t>Sijimuge</t>
  </si>
  <si>
    <t>water-antifreeze</t>
  </si>
  <si>
    <t>antifreeze</t>
  </si>
  <si>
    <t xml:space="preserve">water supply as domestic hot water/water return as heating </t>
  </si>
  <si>
    <t>water return</t>
  </si>
  <si>
    <t>600/120</t>
  </si>
  <si>
    <t>automatically</t>
  </si>
  <si>
    <t>Electric boiler</t>
  </si>
  <si>
    <t>http://pro.micoe.com/anlishow.aspx?duto=172</t>
  </si>
  <si>
    <t>Huangming Sun-Moon Mansion Micro-emission Building in Dezhou</t>
  </si>
  <si>
    <r>
      <t>D</t>
    </r>
    <r>
      <rPr>
        <sz val="11"/>
        <color theme="1"/>
        <rFont val="Calibri"/>
        <family val="2"/>
        <scheme val="minor"/>
      </rPr>
      <t>ezhou，Shandong</t>
    </r>
  </si>
  <si>
    <t>Himin Solar Co., Ltd</t>
  </si>
  <si>
    <r>
      <t xml:space="preserve">Himin Solar </t>
    </r>
    <r>
      <rPr>
        <sz val="11"/>
        <color theme="1"/>
        <rFont val="Calibri"/>
        <family val="2"/>
        <scheme val="minor"/>
      </rPr>
      <t xml:space="preserve">Installation Company
</t>
    </r>
  </si>
  <si>
    <r>
      <t>J</t>
    </r>
    <r>
      <rPr>
        <sz val="11"/>
        <color theme="1"/>
        <rFont val="Calibri"/>
        <family val="2"/>
        <scheme val="minor"/>
      </rPr>
      <t xml:space="preserve">iaputong solar Co., Ltd  </t>
    </r>
  </si>
  <si>
    <r>
      <t>Z</t>
    </r>
    <r>
      <rPr>
        <sz val="11"/>
        <color theme="1"/>
        <rFont val="Calibri"/>
        <family val="2"/>
        <scheme val="minor"/>
      </rPr>
      <t>hang Li</t>
    </r>
  </si>
  <si>
    <t>Liu Xuezhen</t>
  </si>
  <si>
    <t>cooling、heating and domestic hot water</t>
  </si>
  <si>
    <r>
      <t>H</t>
    </r>
    <r>
      <rPr>
        <sz val="11"/>
        <color theme="1"/>
        <rFont val="Calibri"/>
        <family val="2"/>
        <scheme val="minor"/>
      </rPr>
      <t>imin</t>
    </r>
  </si>
  <si>
    <r>
      <t>J</t>
    </r>
    <r>
      <rPr>
        <sz val="11"/>
        <color theme="1"/>
        <rFont val="Calibri"/>
        <family val="2"/>
        <scheme val="minor"/>
      </rPr>
      <t>iaputong</t>
    </r>
  </si>
  <si>
    <t>0.6MPa</t>
  </si>
  <si>
    <r>
      <t>s</t>
    </r>
    <r>
      <rPr>
        <sz val="11"/>
        <color theme="1"/>
        <rFont val="Calibri"/>
        <family val="2"/>
        <scheme val="minor"/>
      </rPr>
      <t>teel</t>
    </r>
  </si>
  <si>
    <t>long term storage</t>
  </si>
  <si>
    <r>
      <t>Z</t>
    </r>
    <r>
      <rPr>
        <sz val="11"/>
        <color theme="1"/>
        <rFont val="Calibri"/>
        <family val="2"/>
        <scheme val="minor"/>
      </rPr>
      <t>ibo Taile</t>
    </r>
  </si>
  <si>
    <r>
      <t>w</t>
    </r>
    <r>
      <rPr>
        <sz val="11"/>
        <color theme="1"/>
        <rFont val="Calibri"/>
        <family val="2"/>
        <scheme val="minor"/>
      </rPr>
      <t>ater</t>
    </r>
  </si>
  <si>
    <r>
      <t>S</t>
    </r>
    <r>
      <rPr>
        <sz val="11"/>
        <color theme="1"/>
        <rFont val="Calibri"/>
        <family val="2"/>
        <scheme val="minor"/>
      </rPr>
      <t>anyang in Dalian</t>
    </r>
  </si>
  <si>
    <t>LDG-24M</t>
  </si>
  <si>
    <t>83-88℃</t>
  </si>
  <si>
    <t>Wet cooling tower</t>
  </si>
  <si>
    <r>
      <t>G</t>
    </r>
    <r>
      <rPr>
        <sz val="11"/>
        <color theme="1"/>
        <rFont val="Calibri"/>
        <family val="2"/>
        <scheme val="minor"/>
      </rPr>
      <t>eruide in Shandong</t>
    </r>
  </si>
  <si>
    <t>Lanzhou hotel hot water system reform project in Gansu</t>
  </si>
  <si>
    <t>Beijing Capital International Airport T3 terminal expansion project catering building</t>
  </si>
  <si>
    <t>Chaoyang Meilifang district in Beijing</t>
  </si>
  <si>
    <t xml:space="preserve">Foxconn staff quarters in Changshu
</t>
  </si>
  <si>
    <t>Guangming Milk Group Dafeng dairy farm solar water system</t>
  </si>
  <si>
    <t>Longgang District sport new city resettlement district in Shenzhen</t>
  </si>
  <si>
    <t>FAW Toyota Motor Company Limited ( Changchun ) hot water engineering</t>
  </si>
  <si>
    <t>Guangzhou Asian Games solar water project</t>
  </si>
  <si>
    <t xml:space="preserve">Beijing Railway Bureau, Fengtai depot staff bathroom solar water project
</t>
  </si>
  <si>
    <t>University of International Business and Economics student bathroom solar water system</t>
  </si>
  <si>
    <t>No.486，Donggang West Road，Lanzhou</t>
  </si>
  <si>
    <t>Beijing Capital International Airport</t>
  </si>
  <si>
    <t>Dayangfang No.6，Beiyuan Road，Chaoyang District</t>
  </si>
  <si>
    <t>Changshu Industry Park</t>
  </si>
  <si>
    <t>Longgang District in Shenzhen</t>
  </si>
  <si>
    <t>Economic Development Zone Century Avenue 3889,ChangChun,Jilin</t>
  </si>
  <si>
    <t>Panyu District，Guangzhou</t>
  </si>
  <si>
    <t>Huixin East Street，Chaoyang District</t>
  </si>
  <si>
    <t>management department of Lanzhou Hotel</t>
  </si>
  <si>
    <t>Hydropower real estate</t>
  </si>
  <si>
    <t>Changshu Foxconn</t>
  </si>
  <si>
    <t>Guangming Milk Group</t>
  </si>
  <si>
    <t xml:space="preserve">Longgang District Building Works Bureau
</t>
  </si>
  <si>
    <t>FAW Toyota Motor Company Limited ( Changchun )</t>
  </si>
  <si>
    <t>Guangzhou Asian Games City</t>
  </si>
  <si>
    <t>Beijing Railway Bureau, Fengtai depot</t>
  </si>
  <si>
    <t>University of International Business and Economics</t>
  </si>
  <si>
    <t xml:space="preserve">Jiujiu Building energy-saving material  Co., Ltd in Changshu 
</t>
  </si>
  <si>
    <t xml:space="preserve">Huayang solar  energy Co., Ltd in Jiangsu </t>
  </si>
  <si>
    <t xml:space="preserve">Jiaputong solar Co., Ltd  </t>
  </si>
  <si>
    <t xml:space="preserve">Beijing Tianpu solar energy Industry  Co., Ltd  </t>
  </si>
  <si>
    <t xml:space="preserve">Guangdon Fivestar solar energy Co., Ltd.
</t>
  </si>
  <si>
    <t>Tsinghua Solar Technology Serving Ltd.</t>
  </si>
  <si>
    <t>Beijing Tianming solar technology  Ltd.</t>
  </si>
  <si>
    <t>Shang Fugang</t>
  </si>
  <si>
    <t>Yan Kai</t>
  </si>
  <si>
    <t>Hao Rui</t>
  </si>
  <si>
    <t>13951110691Yang Hongming</t>
  </si>
  <si>
    <t>Wang Dawei</t>
  </si>
  <si>
    <t>Teng Yong</t>
  </si>
  <si>
    <t>Yang Xianjie</t>
  </si>
  <si>
    <t>Liu Lixin</t>
  </si>
  <si>
    <t>Luo Ming</t>
  </si>
  <si>
    <t>hotel</t>
  </si>
  <si>
    <t>Heat pipe</t>
  </si>
  <si>
    <t>Huayang</t>
  </si>
  <si>
    <t>Jiaputong</t>
  </si>
  <si>
    <t>Tianpu</t>
  </si>
  <si>
    <t>NP</t>
  </si>
  <si>
    <t>Tianming</t>
  </si>
  <si>
    <t>45°</t>
  </si>
  <si>
    <t>32°</t>
  </si>
  <si>
    <t>0°</t>
  </si>
  <si>
    <t>on the proof</t>
  </si>
  <si>
    <t>in the proof</t>
  </si>
  <si>
    <t>on the ground、balcony</t>
  </si>
  <si>
    <t>PPR</t>
  </si>
  <si>
    <t>steel-plastic composite pipe</t>
  </si>
  <si>
    <t>insulation tank</t>
  </si>
  <si>
    <t>water tank</t>
  </si>
  <si>
    <t>short</t>
  </si>
  <si>
    <t xml:space="preserve">short term </t>
  </si>
  <si>
    <t>short，0.25m³，0.3m³，0.4m³</t>
  </si>
  <si>
    <r>
      <t>6</t>
    </r>
    <r>
      <rPr>
        <sz val="11"/>
        <rFont val="Calibri"/>
        <family val="2"/>
        <scheme val="minor"/>
      </rPr>
      <t>0 each day</t>
    </r>
  </si>
  <si>
    <t>45—65</t>
  </si>
  <si>
    <t>40-80</t>
  </si>
  <si>
    <t xml:space="preserve">no water return </t>
  </si>
  <si>
    <t>cycle</t>
  </si>
  <si>
    <t xml:space="preserve">solar system and steam boiler
</t>
  </si>
  <si>
    <t>www.npsolar.com</t>
  </si>
  <si>
    <t xml:space="preserve">First stage club of the southern suburbs of the Chinese Garden
</t>
  </si>
  <si>
    <t>Olympic Sports Center solar water system project in Jinan</t>
  </si>
  <si>
    <t>Qianhu campus swimming pool solar energy project in Nanchang University</t>
  </si>
  <si>
    <t xml:space="preserve"> Solar system in China-France Agricultural Technology Development CO.,Ltd.，in Zhejiang</t>
  </si>
  <si>
    <t>Swimming and Diving Hall in Yangzhou</t>
  </si>
  <si>
    <t>Shanghai</t>
  </si>
  <si>
    <t>Jingshi East Road，Jinan</t>
  </si>
  <si>
    <t>No.99 Xuefu Street，Honggutan new district, Nanchang，Jiangxi</t>
  </si>
  <si>
    <t>Zhuangshi county，Fengqiao town,Jiaxing</t>
  </si>
  <si>
    <t>North of Hongda road，Qiangjiang Farm，Xiaoshan Distict，Hangzhou</t>
  </si>
  <si>
    <t>Ximei heat technology CO.Ltd</t>
  </si>
  <si>
    <t>Olympic Sports Center in Jinan</t>
  </si>
  <si>
    <t>Nanchang University</t>
  </si>
  <si>
    <t>China-France Agricultural Technology Development CO.,Ltd.</t>
  </si>
  <si>
    <t xml:space="preserve">Dali（China）CO.,Ltd </t>
  </si>
  <si>
    <t>Linuo Ritter</t>
  </si>
  <si>
    <t>Sidite New Energy CO.,Ltd in Zhejiang</t>
  </si>
  <si>
    <t>Qinger solar technology CO.,Ltd in Shenzhen</t>
  </si>
  <si>
    <t>Shen Shilong</t>
  </si>
  <si>
    <t>CEO@sidite.com</t>
  </si>
  <si>
    <t>Liu Xiaolin</t>
  </si>
  <si>
    <t>swimming pool heating</t>
  </si>
  <si>
    <t xml:space="preserve">Heat pipe/All-glass evacuated solar collector tubes </t>
  </si>
  <si>
    <t>Sidite</t>
  </si>
  <si>
    <t>Qinger</t>
  </si>
  <si>
    <t>1.26（aperture area）</t>
  </si>
  <si>
    <t>3.1（first stage)、6.4（second stage）</t>
  </si>
  <si>
    <t>pressurized0.9Mpa</t>
  </si>
  <si>
    <t>pressurized0.4Mpa</t>
  </si>
  <si>
    <t xml:space="preserve">40m³ heat storage tank，150m³Constant temperature water tank
</t>
  </si>
  <si>
    <t>10-70</t>
  </si>
  <si>
    <t>10-95℃</t>
  </si>
  <si>
    <t>BRO.37-30</t>
  </si>
  <si>
    <t>heat exchange area 30㎡</t>
  </si>
  <si>
    <t>no water return setting in system</t>
  </si>
  <si>
    <t>100L</t>
  </si>
  <si>
    <r>
      <t>L</t>
    </r>
    <r>
      <rPr>
        <sz val="11"/>
        <color theme="1"/>
        <rFont val="Calibri"/>
        <family val="2"/>
        <scheme val="minor"/>
      </rPr>
      <t>iaoh oilfiled solar crude oil heating system</t>
    </r>
  </si>
  <si>
    <t>Fecal residue harmless treatment plant in Shenzhen</t>
  </si>
  <si>
    <t>Shengli oilfiled Single well oil storage tankssolar crude oil heating system</t>
  </si>
  <si>
    <r>
      <t>P</t>
    </r>
    <r>
      <rPr>
        <sz val="11"/>
        <color theme="1"/>
        <rFont val="Calibri"/>
        <family val="2"/>
        <scheme val="minor"/>
      </rPr>
      <t>anjin，Liaoning</t>
    </r>
  </si>
  <si>
    <r>
      <t>N</t>
    </r>
    <r>
      <rPr>
        <sz val="11"/>
        <color theme="1"/>
        <rFont val="Calibri"/>
        <family val="2"/>
        <scheme val="minor"/>
      </rPr>
      <t>ortheast of Xiliang country，Buji town，Shenzhen</t>
    </r>
  </si>
  <si>
    <t xml:space="preserve">Shengli oilfiled Dongying oil production field </t>
  </si>
  <si>
    <t>Petroleum Exploration Bureau in Liaohe</t>
  </si>
  <si>
    <t>Yulongkeng solid waste comprehensive utilization center in Shenzhen</t>
  </si>
  <si>
    <t xml:space="preserve">Shengli oilfiled Administration
</t>
  </si>
  <si>
    <t>Wang Qiang</t>
  </si>
  <si>
    <r>
      <t>L</t>
    </r>
    <r>
      <rPr>
        <sz val="11"/>
        <color theme="1"/>
        <rFont val="Calibri"/>
        <family val="2"/>
        <scheme val="minor"/>
      </rPr>
      <t>uo Ming</t>
    </r>
  </si>
  <si>
    <r>
      <t>h</t>
    </r>
    <r>
      <rPr>
        <sz val="11"/>
        <color theme="1"/>
        <rFont val="Calibri"/>
        <family val="2"/>
        <scheme val="minor"/>
      </rPr>
      <t>eat storage</t>
    </r>
  </si>
  <si>
    <r>
      <t>h</t>
    </r>
    <r>
      <rPr>
        <sz val="11"/>
        <color theme="1"/>
        <rFont val="Calibri"/>
        <family val="2"/>
        <scheme val="minor"/>
      </rPr>
      <t>eat storage、heat pump</t>
    </r>
  </si>
  <si>
    <r>
      <t>s</t>
    </r>
    <r>
      <rPr>
        <sz val="11"/>
        <color theme="1"/>
        <rFont val="Calibri"/>
        <family val="2"/>
        <scheme val="minor"/>
      </rPr>
      <t>torage</t>
    </r>
  </si>
  <si>
    <r>
      <t>T</t>
    </r>
    <r>
      <rPr>
        <sz val="11"/>
        <color theme="1"/>
        <rFont val="Calibri"/>
        <family val="2"/>
        <scheme val="minor"/>
      </rPr>
      <t>ianming</t>
    </r>
  </si>
  <si>
    <r>
      <t>i</t>
    </r>
    <r>
      <rPr>
        <sz val="11"/>
        <color theme="1"/>
        <rFont val="Calibri"/>
        <family val="2"/>
        <scheme val="minor"/>
      </rPr>
      <t>n the proof</t>
    </r>
  </si>
  <si>
    <r>
      <t>o</t>
    </r>
    <r>
      <rPr>
        <sz val="11"/>
        <color theme="1"/>
        <rFont val="Calibri"/>
        <family val="2"/>
        <scheme val="minor"/>
      </rPr>
      <t>n the roof</t>
    </r>
  </si>
  <si>
    <r>
      <t>o</t>
    </r>
    <r>
      <rPr>
        <sz val="11"/>
        <color theme="1"/>
        <rFont val="Calibri"/>
        <family val="2"/>
        <scheme val="minor"/>
      </rPr>
      <t>n the ground</t>
    </r>
  </si>
  <si>
    <r>
      <t>h</t>
    </r>
    <r>
      <rPr>
        <sz val="11"/>
        <color theme="1"/>
        <rFont val="Calibri"/>
        <family val="2"/>
        <scheme val="minor"/>
      </rPr>
      <t>eat storage tank</t>
    </r>
  </si>
  <si>
    <r>
      <t>s</t>
    </r>
    <r>
      <rPr>
        <sz val="11"/>
        <color theme="1"/>
        <rFont val="Calibri"/>
        <family val="2"/>
        <scheme val="minor"/>
      </rPr>
      <t>hort term storage</t>
    </r>
  </si>
  <si>
    <t>5T</t>
  </si>
  <si>
    <t>20m³</t>
  </si>
  <si>
    <t>not more than 60°C</t>
  </si>
  <si>
    <t>Fixed tube sheet corrugated tube heat exchanger</t>
  </si>
  <si>
    <r>
      <t>J</t>
    </r>
    <r>
      <rPr>
        <sz val="11"/>
        <color theme="1"/>
        <rFont val="Calibri"/>
        <family val="2"/>
        <scheme val="minor"/>
      </rPr>
      <t>iema in Guangzhou</t>
    </r>
  </si>
  <si>
    <t>55KW/h</t>
  </si>
  <si>
    <t>antifreeze，-30℃</t>
  </si>
  <si>
    <r>
      <t>COP</t>
    </r>
    <r>
      <rPr>
        <sz val="11"/>
        <color theme="1"/>
        <rFont val="Calibri"/>
        <family val="2"/>
        <scheme val="minor"/>
      </rPr>
      <t>therm</t>
    </r>
  </si>
  <si>
    <t>in courtyard  of Fengtai depot，Kandan Road，Fengtai District</t>
  </si>
  <si>
    <t>U tube solar collector</t>
  </si>
  <si>
    <r>
      <t>delta T -&gt; COP (Q</t>
    </r>
    <r>
      <rPr>
        <sz val="11"/>
        <color theme="1"/>
        <rFont val="Calibri"/>
        <family val="2"/>
        <scheme val="minor"/>
      </rPr>
      <t>cond/Pelect.)</t>
    </r>
  </si>
  <si>
    <t>Gørding District Heating</t>
  </si>
  <si>
    <t>http://www.solvarmedata.dk/side8283.html?anlaeg=19</t>
  </si>
  <si>
    <t>Vojens District Heating</t>
  </si>
  <si>
    <t>http://www.solvarmedata.dk/side8242.html?anlaeg=18</t>
  </si>
  <si>
    <t>Blooming Nursery</t>
  </si>
  <si>
    <t>3839 Southwest Golf Course Road, Cornelius, Oregon, 97113 USA</t>
  </si>
  <si>
    <t>Blooming Nursery Inc.</t>
  </si>
  <si>
    <t>RA Energy</t>
  </si>
  <si>
    <t>Randall Stevens</t>
  </si>
  <si>
    <t>GH (combined with heat pump)</t>
  </si>
  <si>
    <t>EnerWorks</t>
  </si>
  <si>
    <t>Partly on poles, partly on top of concrete storage tank</t>
  </si>
  <si>
    <t>pressurized 4 bar</t>
  </si>
  <si>
    <t>underground water storage in concrete tank</t>
  </si>
  <si>
    <t>11.8 - 80</t>
  </si>
  <si>
    <t>Plate and frame</t>
  </si>
  <si>
    <t>Unknown</t>
  </si>
  <si>
    <t>Water-glycol</t>
  </si>
  <si>
    <t>?</t>
  </si>
  <si>
    <t>None</t>
  </si>
  <si>
    <t>Manual</t>
  </si>
  <si>
    <t>Sales &amp; Purchasing Agreement</t>
  </si>
  <si>
    <t>http://www.deltatsolutions.com/enews/BloomingNurseryIncProfile.html</t>
  </si>
  <si>
    <t>Fletcher Business Park</t>
  </si>
  <si>
    <t>Fletcher, North Carolina, USA</t>
  </si>
  <si>
    <t>--</t>
  </si>
  <si>
    <t>Warehouse</t>
  </si>
  <si>
    <t>35deg SE</t>
  </si>
  <si>
    <t>short term, water</t>
  </si>
  <si>
    <t>20-90</t>
  </si>
  <si>
    <t>ADsorption</t>
  </si>
  <si>
    <t>Power Partners / Nishiyodo</t>
  </si>
  <si>
    <t>ADCM1</t>
  </si>
  <si>
    <t>55-75</t>
  </si>
  <si>
    <t>Evapco</t>
  </si>
  <si>
    <t>AT 19-311</t>
  </si>
  <si>
    <t>Owner built</t>
  </si>
  <si>
    <t>http://vanirenergy.com/Projects/FletcherPark.pdf</t>
  </si>
  <si>
    <t>1594.4</t>
  </si>
  <si>
    <r>
      <t>s</t>
    </r>
    <r>
      <rPr>
        <sz val="11"/>
        <color theme="1"/>
        <rFont val="Calibri"/>
        <family val="2"/>
        <scheme val="minor"/>
      </rPr>
      <t>teel</t>
    </r>
  </si>
  <si>
    <t>Sum</t>
  </si>
  <si>
    <t>Calculations</t>
  </si>
  <si>
    <t>1985-1990</t>
  </si>
  <si>
    <t>1991-1995</t>
  </si>
  <si>
    <t>1996-2000</t>
  </si>
  <si>
    <t>2001-2005</t>
  </si>
  <si>
    <t>2006-2012</t>
  </si>
  <si>
    <t>Gesamt</t>
  </si>
  <si>
    <t>no Info.</t>
  </si>
  <si>
    <t>no Info</t>
  </si>
  <si>
    <t>Country</t>
  </si>
  <si>
    <t>China</t>
  </si>
  <si>
    <t>USA</t>
  </si>
  <si>
    <t>Canada</t>
  </si>
  <si>
    <t>France</t>
  </si>
  <si>
    <t>Wasserwerkgasse 9-11, A-8045 Graz, Austria</t>
  </si>
  <si>
    <t xml:space="preserve"> Gleinstätten 186, A-8443, Austria</t>
  </si>
  <si>
    <t>Sturzgasse 16, A-8020 Graz, Austria</t>
  </si>
  <si>
    <t>Stadionplatz 1, A-8041 Graz, Austria</t>
  </si>
  <si>
    <t>Berliner Ring 22 - 56, A-8047 Graz, Austria</t>
  </si>
  <si>
    <t>Schulstrasse 1, 9900 A-Lienz, Austria</t>
  </si>
  <si>
    <t>Stettner Straße 15, A-5301 Eugendorf, Austria</t>
  </si>
  <si>
    <t>Aichberg 3, A-8552 Eibiswald, Austria</t>
  </si>
  <si>
    <t>Road 26, C - 6101 Quingdao, China</t>
  </si>
  <si>
    <t>Peter-Pfenninger-Straße, 5020 Salzburg, Austria</t>
  </si>
  <si>
    <t>Grottenhofstrasse, 8052 Graz, Austria</t>
  </si>
  <si>
    <t>Ravmarken 8, 9970 Strandby, Denmark</t>
  </si>
  <si>
    <t>Kastanievej 1, 6862 Tistrup, Denmark</t>
  </si>
  <si>
    <t>Kongevejen 19, 6950 Ringkøbing, Denmark</t>
  </si>
  <si>
    <t>Østergade 21, 6310 Broager, Denmark</t>
  </si>
  <si>
    <t>Sønderbyvej 24, 6510 Gram, Denmark</t>
  </si>
  <si>
    <t>Fjernvarmevej 2, 8740 Brædstrup, Denmark</t>
  </si>
  <si>
    <t>Frederiksvej 1D, 4470 Svebølle, Denmark</t>
  </si>
  <si>
    <t>Håndværkervænget 16, 4873 Væggerløse, Denmark</t>
  </si>
  <si>
    <t>Energivej 1, 9300 Sæby, Denmark</t>
  </si>
  <si>
    <t>Stadionvej 11, 9370 Hals, Denmark</t>
  </si>
  <si>
    <t>Vandværksvej 12, 7361 Ejstrupholm, Denmark</t>
  </si>
  <si>
    <t>Bygade 5a, 7160 Tørring, Denmark</t>
  </si>
  <si>
    <t>Østermarksvej 25, 7250 Hejnsvig, Denmark</t>
  </si>
  <si>
    <t>Industrivej 10, 6840 Oksbøl, Denmark</t>
  </si>
  <si>
    <t>Nørrekobbel 54, 6400 Sønderborg, Denmark</t>
  </si>
  <si>
    <t>Lerbækken 23, 5970 Ærøskøbing, Denmark</t>
  </si>
  <si>
    <t>Jagtvej 2, 5960 Marstal, Denmark</t>
  </si>
  <si>
    <t>Thomas Jensensvej 5, 9493 Saltum, Denmark</t>
  </si>
  <si>
    <t>Bakkelyvej 3, 8680 Ry, Denmark</t>
  </si>
  <si>
    <t>Østermarken 1, 8305 Samsø, Denmark</t>
  </si>
  <si>
    <t>Rise Landevej 2, 5970 Ærøskøbing, Denmark</t>
  </si>
  <si>
    <t>Månepletvej 1, 3400 Hillerød, Denmark</t>
  </si>
  <si>
    <t>Håndværkervej 9, 3630 Jægerspris, Denmark</t>
  </si>
  <si>
    <t>775 West End Blvd., Winston-Salem, NC 27101, USA</t>
  </si>
  <si>
    <t>Bürgermeister-Ulrich-Straße 160, D-86179 Augsburg, Germany</t>
  </si>
  <si>
    <t>Kranebitter Allee 96, A-6020 Innsbruck, Austria</t>
  </si>
  <si>
    <t>General-Eccher-Str. 35-49, A-6020 Innsbruck, Austria</t>
  </si>
  <si>
    <t>Lhasa, China</t>
  </si>
  <si>
    <t>Guajiayu county, pinggu district, Beijing, China</t>
  </si>
  <si>
    <t>Naqu railway station, Tibet, China</t>
  </si>
  <si>
    <t>Erdos city, inner Mongolia, China</t>
  </si>
  <si>
    <t>Jiangjunguan new county, Jinhaihu town pinggu district, Beijing, China</t>
  </si>
  <si>
    <t>Thailand</t>
  </si>
  <si>
    <t>Indonesia</t>
  </si>
  <si>
    <t>Portugal</t>
  </si>
  <si>
    <t>Italy</t>
  </si>
  <si>
    <t>Czech Republic</t>
  </si>
  <si>
    <t>Turkey</t>
  </si>
  <si>
    <t>Australia</t>
  </si>
  <si>
    <t xml:space="preserve">Bosna i Hercegovina </t>
  </si>
  <si>
    <t>Europe</t>
  </si>
  <si>
    <t>Asia</t>
  </si>
  <si>
    <t>North Amerika</t>
  </si>
  <si>
    <t>Middle East</t>
  </si>
  <si>
    <t>Heat pipe + Evacuated solar collector</t>
  </si>
  <si>
    <t>North America</t>
  </si>
  <si>
    <t>%</t>
  </si>
  <si>
    <t>Heat pipe collector</t>
  </si>
  <si>
    <t>4)</t>
  </si>
  <si>
    <t>Graphs</t>
  </si>
  <si>
    <t>Worldwide</t>
  </si>
  <si>
    <t>Based on data in this sheet, not based on a worldwide data bank</t>
  </si>
  <si>
    <t>2) Installed Solar Thermal Plants Worldwide per Country and Continent</t>
  </si>
  <si>
    <t>Installed Plants for General Heating per Periode</t>
  </si>
  <si>
    <t xml:space="preserve">Installed Solar Thermal Plants for General Cooling per Periode </t>
  </si>
  <si>
    <t>Collector Types Worldwide for General Cooling</t>
  </si>
  <si>
    <t>Total Installed Collector Area Worldwide for General Cooling</t>
  </si>
  <si>
    <t xml:space="preserve">Installed Solar Thermal Plants for Water Heating per Periode </t>
  </si>
  <si>
    <t>Collector Types Worldwide for Process Heating</t>
  </si>
  <si>
    <t>Total Installed Collector Area Worldwide for Process Heating</t>
  </si>
  <si>
    <t>Collector Types Worldwide for Water Heating</t>
  </si>
  <si>
    <t>Total Installed Collector Area Worldwide for Water Heating</t>
  </si>
  <si>
    <t>Collector Types Worldwide for Swimming Pool Heating</t>
  </si>
  <si>
    <t>Total Installed Collector Area Worldwide for Swimming Pool Heating</t>
  </si>
  <si>
    <t>Installed Plants for Process Heating per Periode</t>
  </si>
  <si>
    <t>General Heating +General Cooling + Water Heating + Swimming Pool Heating + Process Heating + Process Cooling  Worldwide</t>
  </si>
  <si>
    <t xml:space="preserve">Installed Solar Thermal Plants per Periode for Swimming Pool Heating </t>
  </si>
  <si>
    <t>Steam boiler preheating</t>
  </si>
  <si>
    <t>Collector Types for General Heating</t>
  </si>
  <si>
    <t>Total Installed Collector Area for General Heating</t>
  </si>
  <si>
    <t>Continent</t>
  </si>
  <si>
    <t>5) Installed Solar Thermal Plants per year in China/Europe</t>
  </si>
  <si>
    <t>1985 - 1987</t>
  </si>
  <si>
    <t>1988 - 1990</t>
  </si>
  <si>
    <t>1994 - 1996</t>
  </si>
  <si>
    <t>1997 - 1999</t>
  </si>
  <si>
    <t>2000 - 2002</t>
  </si>
  <si>
    <t>2003 - 2005</t>
  </si>
  <si>
    <t>2006 - 2008</t>
  </si>
  <si>
    <t xml:space="preserve"> 1991 - 1993</t>
  </si>
  <si>
    <t>m² Collector Area in China</t>
  </si>
  <si>
    <t>m² Collector Area in Europe</t>
  </si>
  <si>
    <t>Installed Solar Thermal Plants in China</t>
  </si>
  <si>
    <t>Installed Solar Thermal Plants in Europe</t>
  </si>
  <si>
    <t>Cum.</t>
  </si>
  <si>
    <t>Cum</t>
  </si>
  <si>
    <t>m² Collector area</t>
  </si>
  <si>
    <t>m² Collector Area</t>
  </si>
  <si>
    <t>General Heating - Installed Plants</t>
  </si>
  <si>
    <t>General Cooling - Installed Plants</t>
  </si>
  <si>
    <t>Water Heating - Installed Plants</t>
  </si>
  <si>
    <t>Swimming Pool Heating - Installed Plants</t>
  </si>
  <si>
    <t>Process Heating - Installed Plants</t>
  </si>
  <si>
    <t>Installed Collector Area (Aperture) per Year</t>
  </si>
  <si>
    <t>Installed Collector Area (Aperture)</t>
  </si>
  <si>
    <t>Collector Area (Aperture) per Year</t>
  </si>
  <si>
    <t>Installed Collector Area per Year</t>
  </si>
  <si>
    <t>y - achse</t>
  </si>
  <si>
    <t>x - achse</t>
  </si>
  <si>
    <t>9) Installed Solar Thermal Collector Technologies per Continent</t>
  </si>
  <si>
    <t>3) Installed Solar Thermal Plants per Collector Type and Continent</t>
  </si>
  <si>
    <t>4) Worldwide Installed Solar Thermal Collector Area per Continent (Aperture)</t>
  </si>
  <si>
    <t>m² Collector Area (Aperture) per Country and Technology</t>
  </si>
  <si>
    <t>m² Collector Area (Aperture) per Technology and Continent</t>
  </si>
  <si>
    <t>m² Collector Area (Aperture) per Technology and Country</t>
  </si>
  <si>
    <t>Veggerløse</t>
  </si>
  <si>
    <t>Sydfalster Fjernvarme</t>
  </si>
  <si>
    <t>Vejby-Tisvilde</t>
  </si>
  <si>
    <t>Vejby-Tisvilde Fjernvarme</t>
  </si>
  <si>
    <t>Ottrupgaard</t>
  </si>
  <si>
    <t>seasonal storage</t>
  </si>
  <si>
    <t>Malmö Airport</t>
  </si>
  <si>
    <t>Luftfartsverket</t>
  </si>
  <si>
    <t>no storage - district heating</t>
  </si>
  <si>
    <t>Llefià</t>
  </si>
  <si>
    <t>Poliesportiu Piscina Llefià</t>
  </si>
  <si>
    <t>Satigny</t>
  </si>
  <si>
    <t>Le Cepages</t>
  </si>
  <si>
    <t>Saillon</t>
  </si>
  <si>
    <t>OPAC 75</t>
  </si>
  <si>
    <t>Jean Moulin</t>
  </si>
  <si>
    <t>Hågaby</t>
  </si>
  <si>
    <t>Vransko</t>
  </si>
  <si>
    <t>Slovenia</t>
  </si>
  <si>
    <t>Poysbrunn</t>
  </si>
  <si>
    <t>Henningsdorf</t>
  </si>
  <si>
    <t>Hammarkullen</t>
  </si>
  <si>
    <t>Energeitka Vransko</t>
  </si>
  <si>
    <t>Göttingen</t>
  </si>
  <si>
    <t>Ekerö</t>
  </si>
  <si>
    <t>Ekeröbostäder AB</t>
  </si>
  <si>
    <t>Attenkirchen</t>
  </si>
  <si>
    <t>Gemeinde Attenkirchen</t>
  </si>
  <si>
    <t>roof or integrated</t>
  </si>
  <si>
    <t>Elmegården</t>
  </si>
  <si>
    <t>Hilleroed</t>
  </si>
  <si>
    <t>no storage - district network</t>
  </si>
  <si>
    <t>Nikitsch</t>
  </si>
  <si>
    <t>FWG Nikitsch</t>
  </si>
  <si>
    <t>Tivoli</t>
  </si>
  <si>
    <t>Ostrava</t>
  </si>
  <si>
    <t>Ostrava Health Centre</t>
  </si>
  <si>
    <t>Brandaris</t>
  </si>
  <si>
    <t>Patrimonium WS Amsterdam</t>
  </si>
  <si>
    <t>Kroatisch-Minihof</t>
  </si>
  <si>
    <t>FWG Kroatisch-Minihof</t>
  </si>
  <si>
    <t>Avedøre</t>
  </si>
  <si>
    <t>Store Hus</t>
  </si>
  <si>
    <t>Dailly Lavey,</t>
  </si>
  <si>
    <t>Armasuisse im. St-Maurize</t>
  </si>
  <si>
    <t>Särö</t>
  </si>
  <si>
    <t>Kruitberg</t>
  </si>
  <si>
    <t>Nordhausen</t>
  </si>
  <si>
    <t>SK GmbH Nordhausen</t>
  </si>
  <si>
    <t>Oederan</t>
  </si>
  <si>
    <t>SWG Oederan mbH</t>
  </si>
  <si>
    <t>Root</t>
  </si>
  <si>
    <t>Suva D4 Technologiezentrum</t>
  </si>
  <si>
    <t>Echirolles</t>
  </si>
  <si>
    <t>OPAC 38</t>
  </si>
  <si>
    <t>Centro Asistencial San Juan de Dio</t>
  </si>
  <si>
    <t>Orden hospitalaria San Juan de Dios</t>
  </si>
  <si>
    <t>Magdeburg</t>
  </si>
  <si>
    <t>Universität Magdeburg</t>
  </si>
  <si>
    <t>Sant Feliu de Guixols</t>
  </si>
  <si>
    <t>Résidence Grand-Père</t>
  </si>
  <si>
    <t>roof or integtared</t>
  </si>
  <si>
    <t>Hotel San Antonio,</t>
  </si>
  <si>
    <t>Daminvest S. L.</t>
  </si>
  <si>
    <t>Varen</t>
  </si>
  <si>
    <t>Municipality Varen</t>
  </si>
  <si>
    <t>Älta</t>
  </si>
  <si>
    <t>HSB Brf Stensö</t>
  </si>
  <si>
    <t>Kontokali Hotel,</t>
  </si>
  <si>
    <t>Calpak</t>
  </si>
  <si>
    <t>Grand Hotel,</t>
  </si>
  <si>
    <t>Kerkyra</t>
  </si>
  <si>
    <t>Bursin</t>
  </si>
  <si>
    <t>Aelos Beach,</t>
  </si>
  <si>
    <t>Robinson Lyttos Club</t>
  </si>
  <si>
    <t>Corkyra Beach</t>
  </si>
  <si>
    <t>Obermarkersdorf</t>
  </si>
  <si>
    <t>Fernw.genossench. Oberm.</t>
  </si>
  <si>
    <t>Lyttos Beach Club,</t>
  </si>
  <si>
    <t>Heemstede</t>
  </si>
  <si>
    <t>Stichting De Hartekamp</t>
  </si>
  <si>
    <t>Berliner Landesentwicklungsgesellscha</t>
  </si>
  <si>
    <t>Bleg Gebäude</t>
  </si>
  <si>
    <t>Busko - Zdroj,</t>
  </si>
  <si>
    <t>Barcelona</t>
  </si>
  <si>
    <t>Ila del Mar</t>
  </si>
  <si>
    <t>Steinfurt-Borghorst</t>
  </si>
  <si>
    <t>W &amp; T Bau GbR</t>
  </si>
  <si>
    <t>Apartamentos Bitácora,</t>
  </si>
  <si>
    <t>Bitácora Lanzarote Club S.L.</t>
  </si>
  <si>
    <t>Ottrupgaards bofaellessk.</t>
  </si>
  <si>
    <t>Uppsalahem AB</t>
  </si>
  <si>
    <t>Genossensch. B/SW Poysbrunn</t>
  </si>
  <si>
    <t>Stadtwerken Henningsdorf</t>
  </si>
  <si>
    <t>Stadtwerke Göttingen</t>
  </si>
  <si>
    <t>Gbg Bostads AB</t>
  </si>
  <si>
    <t>Centre d'entretien autoroutier</t>
  </si>
  <si>
    <t xml:space="preserve">University of Pretoria - Onderstepoort campus </t>
  </si>
  <si>
    <t>Africa</t>
  </si>
  <si>
    <t>Holms and Friends</t>
  </si>
  <si>
    <t>South Africa</t>
  </si>
  <si>
    <t>Solid GesmbH.</t>
  </si>
  <si>
    <t>L Óreal India</t>
  </si>
  <si>
    <t>Pune</t>
  </si>
  <si>
    <t>India</t>
  </si>
  <si>
    <t>Racold Solar</t>
  </si>
  <si>
    <t>roof</t>
  </si>
  <si>
    <t>http://www.solarthermalworld.org/node/45761</t>
  </si>
  <si>
    <t>Sadesa leather factory in Sena</t>
  </si>
  <si>
    <t>Aschoff Solar</t>
  </si>
  <si>
    <t>Sadesa</t>
  </si>
  <si>
    <t>Sunrain</t>
  </si>
  <si>
    <t>http://www.solarthermalworld.org/node/44401</t>
  </si>
  <si>
    <t>Sena</t>
  </si>
  <si>
    <t>Sadesa Leather</t>
  </si>
  <si>
    <t>Aschoff Solar GmbH</t>
  </si>
  <si>
    <t>o.mumper@aschoff-solar.com</t>
  </si>
  <si>
    <t>6 m²</t>
  </si>
  <si>
    <t xml:space="preserve">Non-pressurized  </t>
  </si>
  <si>
    <t>Vietnam</t>
  </si>
  <si>
    <t>open cold water 25°C</t>
  </si>
  <si>
    <t>Heshan Bestway</t>
  </si>
  <si>
    <t xml:space="preserve">Heshan  </t>
  </si>
  <si>
    <t>Heshan Bestway Leather</t>
  </si>
  <si>
    <t>2 x 30</t>
  </si>
  <si>
    <t>up to 70°C</t>
  </si>
  <si>
    <t>70°C for retanning</t>
  </si>
  <si>
    <t>Saigon Tantec</t>
  </si>
  <si>
    <t xml:space="preserve">Saigon  </t>
  </si>
  <si>
    <t>bracket</t>
  </si>
  <si>
    <t>2 x 35</t>
  </si>
  <si>
    <t>Messequartier Graz</t>
  </si>
  <si>
    <t>Gem. Wohn- u. Siedlungsgen. ennstal</t>
  </si>
  <si>
    <t>Lienz</t>
  </si>
  <si>
    <t xml:space="preserve"> Stadtwärme Lienz GmbH</t>
  </si>
  <si>
    <t>Stadtwerke Lehen Salzburg</t>
  </si>
  <si>
    <t>GSWB</t>
  </si>
  <si>
    <t>AngloPlat</t>
  </si>
  <si>
    <t>Brakfontein Mine</t>
  </si>
  <si>
    <t>Solar Heat Exchangers</t>
  </si>
  <si>
    <t>Shaun Reiche</t>
  </si>
  <si>
    <t>Ablutions</t>
  </si>
  <si>
    <t>Giordano C8/12</t>
  </si>
  <si>
    <t>Pitched Roof</t>
  </si>
  <si>
    <t>3 BAR</t>
  </si>
  <si>
    <t>TANK</t>
  </si>
  <si>
    <t>42600(3 X 14200)</t>
  </si>
  <si>
    <t>Plate</t>
  </si>
  <si>
    <t>Glycol</t>
  </si>
  <si>
    <t>TWIN</t>
  </si>
  <si>
    <r>
      <t>55</t>
    </r>
    <r>
      <rPr>
        <sz val="11"/>
        <rFont val="Calibri"/>
        <family val="2"/>
      </rPr>
      <t>⁰</t>
    </r>
  </si>
  <si>
    <r>
      <t>2 x 500</t>
    </r>
    <r>
      <rPr>
        <sz val="11"/>
        <rFont val="Calibri"/>
        <family val="2"/>
      </rPr>
      <t>ℓ</t>
    </r>
  </si>
  <si>
    <t>Integriertes Energiesystem in der Stadt Leonding</t>
  </si>
  <si>
    <t>Leonding</t>
  </si>
  <si>
    <t>Stadt Leonding</t>
  </si>
  <si>
    <t>Ing. Mittermair &amp; Partner GmbH</t>
  </si>
  <si>
    <t>EBG Haustechnik GmbH &amp; CoKG</t>
  </si>
  <si>
    <t>mit SOLution Solartechnik GmbH</t>
  </si>
  <si>
    <t>2 x 5000</t>
  </si>
  <si>
    <t>Combination system; Heat pump, Cooling and Heating</t>
  </si>
  <si>
    <t>Lustenau in Vorarlberg</t>
  </si>
  <si>
    <t>PC</t>
  </si>
  <si>
    <t>http://www.ritter-xl-solar.com/referenzen/industrie-und-gewerbe/kral-ag-at/</t>
  </si>
  <si>
    <t>http://www.ritter-xl-solar.com/referenzen/industrie-und-gewerbe/gorzow-pl/</t>
  </si>
  <si>
    <t>Digicel Jamaica Limited</t>
  </si>
  <si>
    <t>Jamaica</t>
  </si>
  <si>
    <t>Central America</t>
  </si>
  <si>
    <t>2*55</t>
  </si>
  <si>
    <t>http://www.solid.at/images/stories/pdf/re._digicel%20_e.pdf</t>
  </si>
  <si>
    <t>South America</t>
  </si>
  <si>
    <t>Hyatt Hotel Aruba</t>
  </si>
  <si>
    <t>J.E. Irausquin Blvd #85,</t>
  </si>
  <si>
    <t>Aruba</t>
  </si>
  <si>
    <t>Process Cooling - Installed Plants</t>
  </si>
  <si>
    <t>Dubai</t>
  </si>
  <si>
    <t>Emergency Hospital in Khartoum</t>
  </si>
  <si>
    <t>Hospital Street Khartoum Sudan</t>
  </si>
  <si>
    <t>Sudan</t>
  </si>
  <si>
    <t>Kloben Solar Evolution</t>
  </si>
  <si>
    <t>info@kloben.it</t>
  </si>
  <si>
    <t>Kloben solar collectors SP 21 CPC 47</t>
  </si>
  <si>
    <t>Li-Bri</t>
  </si>
  <si>
    <t>2*615</t>
  </si>
  <si>
    <t>http://www.kloben.com/ospedale_emergency.dhtml</t>
  </si>
  <si>
    <t>Hedemora Energi</t>
  </si>
  <si>
    <t>Samsø Energiselskab</t>
  </si>
  <si>
    <t>Gråsten District Heating</t>
  </si>
  <si>
    <t>Arcon Solar A/S</t>
  </si>
  <si>
    <t>41 Mio. DKK</t>
  </si>
  <si>
    <t>http://solvarmedata.dk/side8401.html?anlaeg=22</t>
  </si>
  <si>
    <t xml:space="preserve">Diurnal storage </t>
  </si>
  <si>
    <t>Stored heat partly utilized by a heat pump AHP Absorption</t>
  </si>
  <si>
    <t>Ørnhøj-Grønbjerg District Heating</t>
  </si>
  <si>
    <t>10 Mio. DKK</t>
  </si>
  <si>
    <t>http://solvarmedata.dk/side8540.html?anlaeg=25</t>
  </si>
  <si>
    <t>Ørnhøj-Grønbjerg Kraftvarmevaerk</t>
  </si>
  <si>
    <t>Gråsten Fjernvarme</t>
  </si>
  <si>
    <t>Helsinge District Heating</t>
  </si>
  <si>
    <t>Helsinge Fjernvarme</t>
  </si>
  <si>
    <t>8,7 Mio. DKK</t>
  </si>
  <si>
    <t>http://solvarmedata.dk/side8309.html?anlaeg=20</t>
  </si>
  <si>
    <t>Feldborg District Heating</t>
  </si>
  <si>
    <t>Felborg Kraftvarme</t>
  </si>
  <si>
    <t>http://solvarmedata.dk/side8533.html?anlaeg=24</t>
  </si>
  <si>
    <t>Hillerød Municipality DH</t>
  </si>
  <si>
    <t xml:space="preserve">Hilleroed Kommunale Fjernvarmevaerk </t>
  </si>
  <si>
    <t>http://www.arcon.dk/referencer%20v2/Fjernvarme%20decentralt/Hillerod.aspx?sc_lang=en</t>
  </si>
  <si>
    <t>Skovlund District Heating</t>
  </si>
  <si>
    <t>Skovlund Varmevaerk</t>
  </si>
  <si>
    <t>http://solvarmedata.dk/side8524.html?anlaeg=23</t>
  </si>
  <si>
    <t>SkørpingDistrict Heating</t>
  </si>
  <si>
    <t>Arcon Solar</t>
  </si>
  <si>
    <t>http://www.arcon.dk/referencer%20v2/Varmevaerker/Skoerping.aspx?sc_lang=en</t>
  </si>
  <si>
    <t>Dianalund Hospital</t>
  </si>
  <si>
    <t>Filadelfia</t>
  </si>
  <si>
    <t>Tim District Heating</t>
  </si>
  <si>
    <t>http://solvarmedata.dk/side9990.html?anlaeg=27&amp;ql=senesteaar#histdata</t>
  </si>
  <si>
    <t>Tarm District Heating</t>
  </si>
  <si>
    <t>http://solvarmedata.dk/side9952.html?anlaeg=26</t>
  </si>
  <si>
    <t>28,5 Mio. DKK</t>
  </si>
  <si>
    <t>Christiansfeldt District Heating</t>
  </si>
  <si>
    <t>http://www.arcon.dk/referencer%20v2/Varmevaerker/Christiansfeld.aspx?sc_lang=en</t>
  </si>
  <si>
    <t>Sandved-Tornemark Heating</t>
  </si>
  <si>
    <t xml:space="preserve">Wiggenhausen </t>
  </si>
  <si>
    <t>http://www.arcon.dk/sitecore/content/ARCON/Home/referencer%20v2/Fjernvarme%20decentralt/Wiggenhausen.aspx</t>
  </si>
  <si>
    <t>VELUX Horsholm</t>
  </si>
  <si>
    <t>http://www.arcon.dk/sitecore/content/ARCON/Home/referencer%20v2/Kontor/Velux%20Hoersholm.aspx</t>
  </si>
  <si>
    <t>Goldap</t>
  </si>
  <si>
    <t>Aquapark. Cerdeda</t>
  </si>
  <si>
    <t>Concello de Cerdeda</t>
  </si>
  <si>
    <t>ParcBIT</t>
  </si>
  <si>
    <t>De Zwoer</t>
  </si>
  <si>
    <t>Stichting Zwembad Dr.-Rijsenburg</t>
  </si>
  <si>
    <t xml:space="preserve">Drain back </t>
  </si>
  <si>
    <t>Alpino</t>
  </si>
  <si>
    <t>Alpino S.A.</t>
  </si>
  <si>
    <t>Mevgal</t>
  </si>
  <si>
    <t>Mevgal S.A.</t>
  </si>
  <si>
    <t>Karlstad Energi</t>
  </si>
  <si>
    <t>no storage</t>
  </si>
  <si>
    <t>Molkom District Network</t>
  </si>
  <si>
    <t>Polideportivo Nuevo Bac de Roda</t>
  </si>
  <si>
    <t>Nissan Industril process</t>
  </si>
  <si>
    <t>Nissan Motor Ibérica</t>
  </si>
  <si>
    <t>Contank</t>
  </si>
  <si>
    <t>Parking Service S.A.</t>
  </si>
  <si>
    <t>El Oso Avila</t>
  </si>
  <si>
    <t>Sierre</t>
  </si>
  <si>
    <t>Piscine de Guillamo</t>
  </si>
  <si>
    <t>Como</t>
  </si>
  <si>
    <t>Municipality Como</t>
  </si>
  <si>
    <t>Municipality of Catania</t>
  </si>
  <si>
    <t>Piscina Playa District Network</t>
  </si>
  <si>
    <t>Hvar</t>
  </si>
  <si>
    <t>Hotel Amfora</t>
  </si>
  <si>
    <t>Croatia</t>
  </si>
  <si>
    <t>Gatorade</t>
  </si>
  <si>
    <t>http://www.aee-intec-events.org/gs2012/images/stories/Vortrge/Holter.pdf</t>
  </si>
  <si>
    <t>2006-2013</t>
  </si>
  <si>
    <t>2009 - 2013</t>
  </si>
  <si>
    <t>roof+facade</t>
  </si>
  <si>
    <t>facade</t>
  </si>
  <si>
    <t>Total</t>
  </si>
  <si>
    <t>Technology</t>
  </si>
  <si>
    <t>Installes plants in 2013</t>
  </si>
  <si>
    <t>General Heating</t>
  </si>
  <si>
    <t>General Cooling</t>
  </si>
  <si>
    <t>Water Heating</t>
  </si>
  <si>
    <t>Swimming Pool Heating</t>
  </si>
  <si>
    <t>Process Heating</t>
  </si>
  <si>
    <t>Process Cooling</t>
  </si>
  <si>
    <t>Installed Plants</t>
  </si>
  <si>
    <t>Total %</t>
  </si>
  <si>
    <t>x-axis</t>
  </si>
  <si>
    <t>y - axis</t>
  </si>
  <si>
    <t>Total 2013</t>
  </si>
  <si>
    <t xml:space="preserve">Total </t>
  </si>
  <si>
    <t>m²</t>
  </si>
  <si>
    <t>Cum. m²</t>
  </si>
  <si>
    <t>Number</t>
  </si>
  <si>
    <t>Year</t>
  </si>
  <si>
    <t>Installed Solar Thermal Collector Area for Swimming Pool Heating in Europe and China from 1985 - 2013</t>
  </si>
  <si>
    <t>Installed Solar Thermal Collector Area for General Cooling in Europe and China from 1985 - 2013</t>
  </si>
  <si>
    <t>Installed Solar Thermal Collector Area for Water Heating in Europe and China from 1985 - 2013</t>
  </si>
  <si>
    <t>Hannover-Kronsberg</t>
  </si>
  <si>
    <t>Hvidebaek</t>
  </si>
  <si>
    <t>Hvidebaek Varmeværk</t>
  </si>
  <si>
    <t>Frederiks</t>
  </si>
  <si>
    <t>Frederiks Varmeværk</t>
  </si>
  <si>
    <t>Wilhelmsburg-Hamburg</t>
  </si>
  <si>
    <t>Hamburger Energie</t>
  </si>
  <si>
    <t>Nordrhein-Westfalen</t>
  </si>
  <si>
    <t>Merl Lebensmittelindustrie</t>
  </si>
  <si>
    <t>Consejeria educacion Toledo</t>
  </si>
  <si>
    <t>Junta Castilla La Mancha</t>
  </si>
  <si>
    <t>Hautepierre</t>
  </si>
  <si>
    <t>CUS Habitat</t>
  </si>
  <si>
    <t>Fontsala</t>
  </si>
  <si>
    <t>Gier-Pilat Habitat, Saint-Chamond</t>
  </si>
  <si>
    <t>Cité Cronenbourg</t>
  </si>
  <si>
    <t>CUS Habitat, Strasbourg</t>
  </si>
  <si>
    <t>La Darnaise</t>
  </si>
  <si>
    <t>OPAC Grand-Lyon Vénissieux</t>
  </si>
  <si>
    <t>Elsau</t>
  </si>
  <si>
    <t>Musau</t>
  </si>
  <si>
    <t>Saint Jean Saint Pierre</t>
  </si>
  <si>
    <t>OPHLM Narbonne</t>
  </si>
  <si>
    <t>Malakoff</t>
  </si>
  <si>
    <t>Paris Habitat, Malakoff</t>
  </si>
  <si>
    <t>Plantes</t>
  </si>
  <si>
    <t>Zamość</t>
  </si>
  <si>
    <t>Jurata</t>
  </si>
  <si>
    <t>Rusava</t>
  </si>
  <si>
    <t>Municipality Rusava</t>
  </si>
  <si>
    <t>Akershus</t>
  </si>
  <si>
    <t>Akershus Energipark</t>
  </si>
  <si>
    <t>Norway</t>
  </si>
  <si>
    <t>Christiansfeld Varmevaerk</t>
  </si>
  <si>
    <t>Pinggu District</t>
  </si>
  <si>
    <t>Ringkøbing Fjernvarmevaerk</t>
  </si>
  <si>
    <t>Ry Fjernvarme</t>
  </si>
  <si>
    <t xml:space="preserve">Ry </t>
  </si>
  <si>
    <t>http://www.solar-district-heating.eu/ServicesTools/Plantdatabase.aspx?udt_1317_param_detail=341</t>
  </si>
  <si>
    <t>Piscina Cuibierta Haro</t>
  </si>
  <si>
    <t>Haro</t>
  </si>
  <si>
    <t>http://www.csmengcheng.com/html_info/Enterprise-perfection-9.html</t>
  </si>
  <si>
    <t>http://www.arcon.dk/referencer%20v2/Kontor/Merl.aspx?sc_lang=en</t>
  </si>
  <si>
    <t>http://www.worldofsolarthermal.com/solar_thermal_news/heat_storage_news/3510-ritter_xl_solar_implements_germany_s_largest_solar_thermal_syste.html</t>
  </si>
  <si>
    <t>http://www.solarge.org/index.php?id=1192&amp;no_cache=1</t>
  </si>
  <si>
    <t>2006-2014</t>
  </si>
  <si>
    <t>AVL List GmbH</t>
  </si>
  <si>
    <t>Graz</t>
  </si>
  <si>
    <t>2009 - 2014</t>
  </si>
  <si>
    <t>Installed Solar Thermal Collector Area for general Heating in Europe and China from 1985 - 2014</t>
  </si>
  <si>
    <t>7) Installed Solar Thermal Plants and m² Collector Area in China and Europe from 1985 - 2014</t>
  </si>
  <si>
    <t>10) Technology Segmentation 2014</t>
  </si>
  <si>
    <t>8) Different Installed Solar Thermal Technologies in m² Collector Area (Aperture) from 1985 - 2014</t>
  </si>
  <si>
    <t>6) Installed Solar Thermal Collector Area in China and Europe from 1985 - 2014</t>
  </si>
  <si>
    <t>Brand Type</t>
  </si>
  <si>
    <t>water/glycol</t>
  </si>
  <si>
    <t>Acme McCrary</t>
  </si>
  <si>
    <t>Asheboro, North Carolina</t>
  </si>
  <si>
    <t>Manufacture of textiles</t>
  </si>
  <si>
    <t>AET Alternate Energy Technologies</t>
  </si>
  <si>
    <t>http://www.flsenergy.com/images/casestudies/AcmeMcCraryCaseStudy.pdf</t>
  </si>
  <si>
    <t>Acuinova Andalucia S.A.</t>
  </si>
  <si>
    <t>Huelva</t>
  </si>
  <si>
    <t>ISOFOTON S.A.</t>
  </si>
  <si>
    <t>Installed thermal power</t>
  </si>
  <si>
    <t>kW th</t>
  </si>
  <si>
    <t>23 - 26</t>
  </si>
  <si>
    <t>spain@isofoton.com</t>
  </si>
  <si>
    <t>Thessaloniki</t>
  </si>
  <si>
    <t>Sunny S.A.</t>
  </si>
  <si>
    <t>20 - 70</t>
  </si>
  <si>
    <t>http://www.cres.gr/kape/pdf/download/dairy_leaflet.pdf</t>
  </si>
  <si>
    <t>alpinosa@otenet.gr</t>
  </si>
  <si>
    <t>Ayutthaya tannery</t>
  </si>
  <si>
    <t>Ayutthaya</t>
  </si>
  <si>
    <t>http://www.aschoff-solar.com/</t>
  </si>
  <si>
    <t>Beiralã</t>
  </si>
  <si>
    <t>20 - 120</t>
  </si>
  <si>
    <t>w.glatzl@aee.at</t>
  </si>
  <si>
    <t>http://dualibra.com/wp-content/uploads/2011/06/ADVANCES-IN-Solar-Energy.pdf</t>
  </si>
  <si>
    <t>Chelsea Jeans</t>
  </si>
  <si>
    <t xml:space="preserve">  CHELSIA JEANS IMT MANESAR </t>
  </si>
  <si>
    <t>Intersolar India</t>
  </si>
  <si>
    <t>http://www.undp.org/content/dam/india/docs/user%E2%80%99s_handbook_on_solar_water_heaters.pdf</t>
  </si>
  <si>
    <t xml:space="preserve">  w.glatzl@aee.at </t>
  </si>
  <si>
    <t>Coca Cola Shanghai</t>
  </si>
  <si>
    <t>Shanghai Coca Cola beverage Co., Ltd</t>
  </si>
  <si>
    <t>Himin Solar Co Ltd</t>
  </si>
  <si>
    <t xml:space="preserve">w.glatzl@aee.at </t>
  </si>
  <si>
    <t>Codelco Gabriela Mistral</t>
  </si>
  <si>
    <t>Chile</t>
  </si>
  <si>
    <t xml:space="preserve">  Nueva Oriente 2696, Calama, El Loa, Chile </t>
  </si>
  <si>
    <t>http://www.sunmark.com/content/minera-gaby-10</t>
  </si>
  <si>
    <t>sla@sunmark.com</t>
  </si>
  <si>
    <t>Coopeldos</t>
  </si>
  <si>
    <t>Guanacaste</t>
  </si>
  <si>
    <t>Costa Rica</t>
  </si>
  <si>
    <t>Solarwall®</t>
  </si>
  <si>
    <t>40 - 45</t>
  </si>
  <si>
    <t xml:space="preserve">jhollick@solarwall.com </t>
  </si>
  <si>
    <t>http://ship-plants.info/projects/59</t>
  </si>
  <si>
    <t>Cremo SA</t>
  </si>
  <si>
    <t>Route de Moncor 6, 1752 Villars-sur-Glâne</t>
  </si>
  <si>
    <t>NEP Solar AG</t>
  </si>
  <si>
    <t>PolyTrough 1800</t>
  </si>
  <si>
    <t xml:space="preserve">stefan.minder@nep-solar.com </t>
  </si>
  <si>
    <t>www.nep-solar.com</t>
  </si>
  <si>
    <t>Daly Textile</t>
  </si>
  <si>
    <t xml:space="preserve">  Hangzhou </t>
  </si>
  <si>
    <t>Daly Ltd.</t>
  </si>
  <si>
    <t>Shenzhen Quir Solar Technology</t>
  </si>
  <si>
    <t>20 - 60</t>
  </si>
  <si>
    <t>http://ship-plants.info/projects/57</t>
  </si>
  <si>
    <t xml:space="preserve">Duran Coffee </t>
  </si>
  <si>
    <t>Sona</t>
  </si>
  <si>
    <t>Panama</t>
  </si>
  <si>
    <t>Duran Coffee</t>
  </si>
  <si>
    <t>Edmund Merl - Gourmet Foods</t>
  </si>
  <si>
    <t>Brühl</t>
  </si>
  <si>
    <t>Edmund Merl GmbH &amp; CO KG</t>
  </si>
  <si>
    <t>Priogo AG</t>
  </si>
  <si>
    <t>http://www.solar-process-heat.eu/fileadmin/redakteure/So-Pro/Installations/Gertec_Merl.pdf</t>
  </si>
  <si>
    <t>El NASR Pharamaceutical</t>
  </si>
  <si>
    <t>Cairo</t>
  </si>
  <si>
    <t>Egypt</t>
  </si>
  <si>
    <t>El NASR Pharamaceutical Chemicals</t>
  </si>
  <si>
    <t>Lotus Solar Technologies, Fichtner Solar GmbH</t>
  </si>
  <si>
    <t xml:space="preserve">info@fichtnersolar.com </t>
  </si>
  <si>
    <t>http://ship-plants.info/projects/62</t>
  </si>
  <si>
    <t>Emmi Dairy Saignelégier</t>
  </si>
  <si>
    <t>Chemin du Finage 19, 2350 Saignelégier, Switzerland</t>
  </si>
  <si>
    <t>Emmi AG, Fromagerie Tête de Moine</t>
  </si>
  <si>
    <t xml:space="preserve">140 - 180 </t>
  </si>
  <si>
    <t>http://www.tetedemoine.ch/de/produktion/die-kaesereien/saignelegier</t>
  </si>
  <si>
    <t>Frito Lay</t>
  </si>
  <si>
    <t>Arizona</t>
  </si>
  <si>
    <t>Abengoa Solar</t>
  </si>
  <si>
    <t>steam</t>
  </si>
  <si>
    <t xml:space="preserve">communication@abengoa.com </t>
  </si>
  <si>
    <t>http://ship-plants.info/projects/110</t>
  </si>
  <si>
    <t xml:space="preserve">Frito Lay </t>
  </si>
  <si>
    <t xml:space="preserve">Goess Brewery </t>
  </si>
  <si>
    <t>Brauhausgasse 1, 8700 Leoben</t>
  </si>
  <si>
    <t>Brauerei Göss</t>
  </si>
  <si>
    <t>AEE INTEC, Sunmark</t>
  </si>
  <si>
    <t>20 - 90</t>
  </si>
  <si>
    <t>http://www.green-foods.eu/best-practice/solarbrew-goss-austria/</t>
  </si>
  <si>
    <t>Grammer Solar Argentinia</t>
  </si>
  <si>
    <t>Argentina</t>
  </si>
  <si>
    <t>Grammer Solar GmbH</t>
  </si>
  <si>
    <t>air</t>
  </si>
  <si>
    <t>http://www.grammer-solar.com</t>
  </si>
  <si>
    <t xml:space="preserve">r.ettl@grammer-solar.de </t>
  </si>
  <si>
    <t>Grammer Solar Vietnam</t>
  </si>
  <si>
    <t>SoloSolar und Grammer Solar</t>
  </si>
  <si>
    <t>630#</t>
  </si>
  <si>
    <t>Habau - Concrete Component Production</t>
  </si>
  <si>
    <t xml:space="preserve">Perg, Austria </t>
  </si>
  <si>
    <t>HABAU Hoch- und Tiefbauges.m.b.H</t>
  </si>
  <si>
    <t>FIN - Future is Now</t>
  </si>
  <si>
    <t>16 - 25</t>
  </si>
  <si>
    <t>http://ship-plants.info/projects/160</t>
  </si>
  <si>
    <t>Hellenic Copper Mines</t>
  </si>
  <si>
    <t>HELLENIC COPPER MINES LTD, Nicosia, Cyprus</t>
  </si>
  <si>
    <t>MEI</t>
  </si>
  <si>
    <t>20 - 50</t>
  </si>
  <si>
    <t>http://www.millenniumenergy.co.uk/</t>
  </si>
  <si>
    <t xml:space="preserve">  fadims@millenniumenergy.co.uk </t>
  </si>
  <si>
    <t>Heshan</t>
  </si>
  <si>
    <t xml:space="preserve">o.mumper@aschoff-solar.com </t>
  </si>
  <si>
    <t>Hofmühl Brewery</t>
  </si>
  <si>
    <t xml:space="preserve">  Hofmühl Brewery </t>
  </si>
  <si>
    <t>Eichstätt</t>
  </si>
  <si>
    <t>Solarbayer GmbH</t>
  </si>
  <si>
    <t>60 - 90</t>
  </si>
  <si>
    <t xml:space="preserve">info@solarbayer.de </t>
  </si>
  <si>
    <t>http://ship-plants.info/projects/85</t>
  </si>
  <si>
    <t xml:space="preserve">  Jiangsu Printing And Dyeing </t>
  </si>
  <si>
    <t>Wang Jiang Da Dao, Chang Shu Shi, Suzhou, Jiangsu, China</t>
  </si>
  <si>
    <t>Jiangsu Yitong Printing And Dyeing Limited Company</t>
  </si>
  <si>
    <t>Sunrain Co. Ltd</t>
  </si>
  <si>
    <t>http://ship-plants.info/projects/140</t>
  </si>
  <si>
    <t>Keyawa Orchards</t>
  </si>
  <si>
    <t>California</t>
  </si>
  <si>
    <t xml:space="preserve">  jhollick@solarwall.com</t>
  </si>
  <si>
    <t>http://ship-plants.info/projects/107</t>
  </si>
  <si>
    <t>Kral - Pump Factory</t>
  </si>
  <si>
    <t xml:space="preserve">Bildgasse 40, 6890 Lustenau </t>
  </si>
  <si>
    <t>Kral AG</t>
  </si>
  <si>
    <t>s.knabl@aee.at</t>
  </si>
  <si>
    <t>L'Oreal Pune</t>
  </si>
  <si>
    <t>L'Oreal India Ltd., Pune, Maharashtra, Indien</t>
  </si>
  <si>
    <t>L'Oreal</t>
  </si>
  <si>
    <t xml:space="preserve">  http://solarthermalworld.org/content/india-640-m2-collector-area-and-40000-litres-tanks-paid-back-4-years</t>
  </si>
  <si>
    <t>Soltigua</t>
  </si>
  <si>
    <t>Malabar Tea Drying</t>
  </si>
  <si>
    <t>Malabar</t>
  </si>
  <si>
    <t>http://ship-plants.info/projects/79</t>
  </si>
  <si>
    <t>Nairobi tannery</t>
  </si>
  <si>
    <t>Nairobi</t>
  </si>
  <si>
    <t>Kenya</t>
  </si>
  <si>
    <t xml:space="preserve">  o.mumper@aschoff-solar.com </t>
  </si>
  <si>
    <t>Nestle Waters</t>
  </si>
  <si>
    <t xml:space="preserve">  Riyadh </t>
  </si>
  <si>
    <t>www.millenniumenergy.co.uk</t>
  </si>
  <si>
    <t xml:space="preserve">fadims@millenniumenergy.co.uk </t>
  </si>
  <si>
    <t>Nissan Avila</t>
  </si>
  <si>
    <t>Avila</t>
  </si>
  <si>
    <t>Nissan</t>
  </si>
  <si>
    <t>GAMESA Solar 5000 ST</t>
  </si>
  <si>
    <t>http://www.solar-process-heat.eu/fileadmin/redakteure/So-Pro/Installations/ESCAN_Nissan.pdf</t>
  </si>
  <si>
    <t>Panoche County Desalination</t>
  </si>
  <si>
    <t>Panoche County, California</t>
  </si>
  <si>
    <t>Water FX</t>
  </si>
  <si>
    <t>SkyFuel, Inc.</t>
  </si>
  <si>
    <t>SkyTrough</t>
  </si>
  <si>
    <t>www.skyfuel.com</t>
  </si>
  <si>
    <t xml:space="preserve">alison.mason@skyfuel.com </t>
  </si>
  <si>
    <t>Parkings Service S.A.</t>
  </si>
  <si>
    <t xml:space="preserve">  Parkings Service S.A. </t>
  </si>
  <si>
    <t>Castellbisbal</t>
  </si>
  <si>
    <t>20 - 80</t>
  </si>
  <si>
    <t>http://ship-plants.info/projects/101</t>
  </si>
  <si>
    <t xml:space="preserve">infoaiguasol@aiguasol.coop </t>
  </si>
  <si>
    <t>Prestage Foods</t>
  </si>
  <si>
    <t>St Pauls, North Carolina</t>
  </si>
  <si>
    <t>FLS Energy (contractor for Prestage Foods)</t>
  </si>
  <si>
    <t>FLS Energy (collectors from AET Alternate Energy Technologies)</t>
  </si>
  <si>
    <t>http://www.prestagefarms.com/prestage-foods/solar-shines-at-prestage-foods-turkey-processing-this-thanksgiving-season/</t>
  </si>
  <si>
    <t xml:space="preserve">  ralexander@flsenergy.com </t>
  </si>
  <si>
    <t>Rockland County</t>
  </si>
  <si>
    <t xml:space="preserve">  20-420 Torne Valley Rd, Hillburn, NY </t>
  </si>
  <si>
    <t>Rockland County Solid Waste Management Authority</t>
  </si>
  <si>
    <t xml:space="preserve">  Solarwall® Collectors </t>
  </si>
  <si>
    <t>http://ship-plants.info/projects/131</t>
  </si>
  <si>
    <t>Wheels India</t>
  </si>
  <si>
    <t>Aspiration Energy (ESCO)</t>
  </si>
  <si>
    <t>Aspiration Energy</t>
  </si>
  <si>
    <t>http://www.aspirationenergy.co.in</t>
  </si>
  <si>
    <t>TTK Prestige India</t>
  </si>
  <si>
    <t>TTK Prestige Ltd, SF NO 234/1, Pollachi Road, Myleripalayam Pirivu, Coimbatore 641032, Tamilnadu, India</t>
  </si>
  <si>
    <t>M/s. TTK Prestige Ltd</t>
  </si>
  <si>
    <t>M/s. Sun Best, Theni</t>
  </si>
  <si>
    <t>www.sunbest.in</t>
  </si>
  <si>
    <t xml:space="preserve">info@pen.net.in </t>
  </si>
  <si>
    <t xml:space="preserve">  Tamil Nadu - Textile Industry </t>
  </si>
  <si>
    <t>Tamil Nadu</t>
  </si>
  <si>
    <t>http://www.soltigua.com/wp-content/uploads/2011/05/Case-study-01-India.pdf</t>
  </si>
  <si>
    <t xml:space="preserve">  Sadesa Leather </t>
  </si>
  <si>
    <t xml:space="preserve">  Saigon </t>
  </si>
  <si>
    <t xml:space="preserve">  Inofita Viotias </t>
  </si>
  <si>
    <t>SOLE S.A.</t>
  </si>
  <si>
    <t>http://ship-plants.info/projects/74</t>
  </si>
  <si>
    <t xml:space="preserve">miriam@sole.gr </t>
  </si>
  <si>
    <t>Shandong Linuo Paradigma</t>
  </si>
  <si>
    <t xml:space="preserve">  Jingshi East Road Jinan, Shandong Province,China </t>
  </si>
  <si>
    <t>Linuo Paradigma Co.,Ltd</t>
  </si>
  <si>
    <t xml:space="preserve">d.seidler@ritter-xl-solar.com </t>
  </si>
  <si>
    <t>http://ship-plants.info/projects/35</t>
  </si>
  <si>
    <t>2014</t>
  </si>
  <si>
    <t>Installed Solar Thermal Collector Area for Process Heating in Europe and China from 1985 - 2014</t>
  </si>
  <si>
    <t xml:space="preserve">Saudi Arabia </t>
  </si>
  <si>
    <t>Cyprus</t>
  </si>
  <si>
    <t xml:space="preserve">Cyprus </t>
  </si>
  <si>
    <t>1) Installed Solar Thermal Plants Worldwide per Periode from 1985 - 2014</t>
  </si>
  <si>
    <t>Latin America</t>
  </si>
  <si>
    <t>1985 - 1990</t>
  </si>
  <si>
    <t>1991 - 1996</t>
  </si>
  <si>
    <t>1997 - 2003</t>
  </si>
  <si>
    <t>2004 - 2009</t>
  </si>
  <si>
    <t>2010 - 2014</t>
  </si>
  <si>
    <t xml:space="preserve">Total Installed Collector Area </t>
  </si>
  <si>
    <t>Plants per Country</t>
  </si>
  <si>
    <t>Plants per year</t>
  </si>
  <si>
    <t>Total installed Area m²</t>
  </si>
  <si>
    <t xml:space="preserve">Europe </t>
  </si>
</sst>
</file>

<file path=xl/styles.xml><?xml version="1.0" encoding="utf-8"?>
<styleSheet xmlns="http://schemas.openxmlformats.org/spreadsheetml/2006/main">
  <numFmts count="7">
    <numFmt numFmtId="164" formatCode="0.0"/>
    <numFmt numFmtId="165" formatCode="_ * #,##0.00_ ;_ * \-#,##0.00_ ;_ * &quot;-&quot;??_ ;_ @_ "/>
    <numFmt numFmtId="166" formatCode="&quot;€&quot;\ #,##0"/>
    <numFmt numFmtId="167" formatCode="&quot;￥&quot;#,##0.00;&quot;￥&quot;\-#,##0.00"/>
    <numFmt numFmtId="168" formatCode="#,##0.0_);\(#,##0.0\)"/>
    <numFmt numFmtId="169" formatCode="0.0%"/>
    <numFmt numFmtId="170" formatCode="#,##0.0"/>
  </numFmts>
  <fonts count="4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Franklin Gothic Book"/>
      <family val="2"/>
    </font>
    <font>
      <sz val="10"/>
      <color theme="1"/>
      <name val="Verdana"/>
      <family val="2"/>
    </font>
    <font>
      <sz val="11"/>
      <color theme="1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Franklin Gothic Book"/>
      <family val="2"/>
    </font>
    <font>
      <b/>
      <sz val="14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63"/>
      <name val="Calibri"/>
      <family val="2"/>
    </font>
    <font>
      <b/>
      <sz val="11"/>
      <color theme="0" tint="-0.14999847407452621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color indexed="10"/>
      <name val="Calibri"/>
      <family val="2"/>
    </font>
    <font>
      <sz val="11"/>
      <color indexed="8"/>
      <name val="Franklin Gothic Book"/>
      <family val="2"/>
    </font>
    <font>
      <sz val="11"/>
      <color rgb="FF222222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333333"/>
      <name val="Calibri"/>
      <family val="3"/>
      <charset val="134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  <font>
      <sz val="9"/>
      <name val="宋体"/>
      <family val="3"/>
      <charset val="134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3" tint="0.79998168889431442"/>
      </top>
      <bottom style="thin">
        <color theme="3" tint="0.79998168889431442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165" fontId="27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9" fontId="27" fillId="0" borderId="0" applyFont="0" applyFill="0" applyBorder="0" applyAlignment="0" applyProtection="0"/>
  </cellStyleXfs>
  <cellXfs count="109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justify"/>
    </xf>
    <xf numFmtId="0" fontId="10" fillId="0" borderId="0" xfId="0" applyFont="1" applyFill="1" applyBorder="1" applyAlignment="1">
      <alignment horizontal="justify"/>
    </xf>
    <xf numFmtId="0" fontId="1" fillId="0" borderId="0" xfId="0" applyFont="1" applyAlignment="1">
      <alignment horizontal="center"/>
    </xf>
    <xf numFmtId="0" fontId="0" fillId="0" borderId="0" xfId="0" applyFont="1" applyFill="1" applyBorder="1"/>
    <xf numFmtId="0" fontId="1" fillId="2" borderId="0" xfId="0" applyFont="1" applyFill="1"/>
    <xf numFmtId="0" fontId="8" fillId="2" borderId="0" xfId="0" applyFont="1" applyFill="1"/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justify"/>
    </xf>
    <xf numFmtId="0" fontId="0" fillId="0" borderId="0" xfId="0" applyFont="1" applyAlignment="1">
      <alignment horizontal="center"/>
    </xf>
    <xf numFmtId="0" fontId="0" fillId="0" borderId="0" xfId="0" applyAlignment="1">
      <alignment wrapText="1"/>
    </xf>
    <xf numFmtId="0" fontId="14" fillId="0" borderId="0" xfId="0" applyFont="1"/>
    <xf numFmtId="0" fontId="1" fillId="0" borderId="3" xfId="0" applyFont="1" applyBorder="1"/>
    <xf numFmtId="0" fontId="13" fillId="0" borderId="0" xfId="0" applyFont="1"/>
    <xf numFmtId="0" fontId="0" fillId="0" borderId="0" xfId="0" applyAlignment="1">
      <alignment horizontal="left"/>
    </xf>
    <xf numFmtId="0" fontId="10" fillId="0" borderId="0" xfId="0" applyFont="1" applyAlignment="1">
      <alignment horizontal="justify"/>
    </xf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0" fillId="0" borderId="0" xfId="0" applyFill="1" applyBorder="1"/>
    <xf numFmtId="0" fontId="0" fillId="0" borderId="4" xfId="0" applyFont="1" applyBorder="1"/>
    <xf numFmtId="0" fontId="21" fillId="2" borderId="5" xfId="0" applyFont="1" applyFill="1" applyBorder="1"/>
    <xf numFmtId="0" fontId="0" fillId="0" borderId="4" xfId="0" applyBorder="1"/>
    <xf numFmtId="0" fontId="0" fillId="2" borderId="5" xfId="0" applyFont="1" applyFill="1" applyBorder="1"/>
    <xf numFmtId="0" fontId="0" fillId="0" borderId="6" xfId="0" applyFont="1" applyBorder="1"/>
    <xf numFmtId="0" fontId="0" fillId="0" borderId="6" xfId="0" applyBorder="1"/>
    <xf numFmtId="0" fontId="0" fillId="0" borderId="4" xfId="0" applyBorder="1" applyAlignment="1">
      <alignment horizontal="left"/>
    </xf>
    <xf numFmtId="0" fontId="16" fillId="2" borderId="5" xfId="0" applyFont="1" applyFill="1" applyBorder="1"/>
    <xf numFmtId="0" fontId="13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0" fillId="0" borderId="4" xfId="0" applyBorder="1" applyAlignment="1">
      <alignment horizontal="right"/>
    </xf>
    <xf numFmtId="0" fontId="10" fillId="0" borderId="0" xfId="0" applyFont="1" applyAlignment="1">
      <alignment horizontal="left"/>
    </xf>
    <xf numFmtId="0" fontId="0" fillId="0" borderId="4" xfId="0" applyFont="1" applyBorder="1" applyAlignment="1">
      <alignment horizontal="left"/>
    </xf>
    <xf numFmtId="1" fontId="23" fillId="0" borderId="0" xfId="0" applyNumberFormat="1" applyFont="1"/>
    <xf numFmtId="0" fontId="24" fillId="0" borderId="0" xfId="0" applyFont="1" applyAlignment="1">
      <alignment horizontal="justify"/>
    </xf>
    <xf numFmtId="0" fontId="16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25" fillId="0" borderId="0" xfId="0" applyFont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0" fontId="26" fillId="0" borderId="0" xfId="0" applyFont="1"/>
    <xf numFmtId="0" fontId="1" fillId="2" borderId="5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5" xfId="0" applyFill="1" applyBorder="1"/>
    <xf numFmtId="0" fontId="1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3" fontId="0" fillId="0" borderId="4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Alignment="1"/>
    <xf numFmtId="0" fontId="0" fillId="0" borderId="4" xfId="0" applyBorder="1" applyAlignment="1"/>
    <xf numFmtId="0" fontId="0" fillId="0" borderId="0" xfId="0" applyAlignment="1"/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8" fillId="0" borderId="0" xfId="1" applyFont="1" applyAlignment="1" applyProtection="1"/>
    <xf numFmtId="0" fontId="18" fillId="0" borderId="4" xfId="1" applyFont="1" applyBorder="1" applyAlignment="1" applyProtection="1"/>
    <xf numFmtId="0" fontId="18" fillId="0" borderId="0" xfId="1" applyFont="1" applyFill="1" applyBorder="1" applyAlignment="1" applyProtection="1"/>
    <xf numFmtId="0" fontId="18" fillId="0" borderId="0" xfId="1" applyFont="1" applyAlignment="1" applyProtection="1">
      <alignment horizontal="left"/>
    </xf>
    <xf numFmtId="0" fontId="24" fillId="0" borderId="0" xfId="0" applyFont="1" applyAlignment="1">
      <alignment horizontal="left"/>
    </xf>
    <xf numFmtId="0" fontId="0" fillId="0" borderId="0" xfId="0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3" fontId="1" fillId="2" borderId="5" xfId="3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18" fillId="0" borderId="0" xfId="1" applyFont="1" applyBorder="1" applyAlignment="1" applyProtection="1"/>
    <xf numFmtId="3" fontId="0" fillId="0" borderId="0" xfId="0" applyNumberFormat="1" applyFill="1" applyBorder="1" applyAlignment="1">
      <alignment horizontal="left"/>
    </xf>
    <xf numFmtId="0" fontId="13" fillId="0" borderId="0" xfId="0" applyFont="1"/>
    <xf numFmtId="0" fontId="13" fillId="2" borderId="5" xfId="0" applyFont="1" applyFill="1" applyBorder="1" applyAlignment="1">
      <alignment horizontal="left"/>
    </xf>
    <xf numFmtId="0" fontId="13" fillId="2" borderId="5" xfId="0" applyFont="1" applyFill="1" applyBorder="1"/>
    <xf numFmtId="0" fontId="13" fillId="0" borderId="4" xfId="0" applyFont="1" applyBorder="1"/>
    <xf numFmtId="0" fontId="13" fillId="0" borderId="0" xfId="0" applyFont="1" applyAlignment="1"/>
    <xf numFmtId="0" fontId="13" fillId="2" borderId="5" xfId="0" applyFont="1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Font="1"/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/>
    <xf numFmtId="0" fontId="0" fillId="0" borderId="0" xfId="0" applyFont="1" applyAlignment="1">
      <alignment horizontal="justify"/>
    </xf>
    <xf numFmtId="0" fontId="38" fillId="0" borderId="0" xfId="0" applyNumberFormat="1" applyFont="1" applyFill="1" applyBorder="1" applyAlignment="1" applyProtection="1">
      <alignment horizontal="justify"/>
    </xf>
    <xf numFmtId="0" fontId="38" fillId="0" borderId="0" xfId="0" applyFont="1" applyAlignment="1">
      <alignment horizontal="left"/>
    </xf>
    <xf numFmtId="0" fontId="13" fillId="0" borderId="0" xfId="4" applyFont="1" applyAlignment="1" applyProtection="1">
      <alignment horizontal="justify" vertical="center"/>
    </xf>
    <xf numFmtId="0" fontId="13" fillId="0" borderId="0" xfId="5" applyFont="1" applyAlignment="1" applyProtection="1">
      <alignment horizontal="justify" vertical="center"/>
    </xf>
    <xf numFmtId="0" fontId="0" fillId="0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 applyAlignment="1" applyProtection="1">
      <alignment horizontal="center"/>
    </xf>
    <xf numFmtId="0" fontId="38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Alignment="1">
      <alignment horizontal="left"/>
    </xf>
    <xf numFmtId="0" fontId="18" fillId="0" borderId="0" xfId="2" applyNumberFormat="1" applyFont="1" applyFill="1" applyBorder="1"/>
    <xf numFmtId="0" fontId="13" fillId="0" borderId="0" xfId="0" applyNumberFormat="1" applyFont="1" applyAlignment="1">
      <alignment readingOrder="1"/>
    </xf>
    <xf numFmtId="0" fontId="0" fillId="0" borderId="0" xfId="0" applyNumberFormat="1" applyFont="1" applyAlignment="1">
      <alignment horizontal="left" wrapText="1"/>
    </xf>
    <xf numFmtId="0" fontId="13" fillId="0" borderId="0" xfId="0" applyNumberFormat="1" applyFont="1"/>
    <xf numFmtId="0" fontId="1" fillId="2" borderId="5" xfId="0" applyNumberFormat="1" applyFont="1" applyFill="1" applyBorder="1" applyAlignment="1">
      <alignment horizontal="left"/>
    </xf>
    <xf numFmtId="0" fontId="0" fillId="2" borderId="5" xfId="0" applyNumberFormat="1" applyFill="1" applyBorder="1"/>
    <xf numFmtId="0" fontId="1" fillId="2" borderId="5" xfId="0" applyNumberFormat="1" applyFont="1" applyFill="1" applyBorder="1"/>
    <xf numFmtId="0" fontId="20" fillId="2" borderId="5" xfId="0" applyNumberFormat="1" applyFont="1" applyFill="1" applyBorder="1"/>
    <xf numFmtId="0" fontId="16" fillId="2" borderId="5" xfId="0" applyNumberFormat="1" applyFont="1" applyFill="1" applyBorder="1"/>
    <xf numFmtId="0" fontId="13" fillId="2" borderId="5" xfId="0" applyNumberFormat="1" applyFont="1" applyFill="1" applyBorder="1" applyAlignment="1">
      <alignment horizontal="left" vertical="top"/>
    </xf>
    <xf numFmtId="0" fontId="0" fillId="0" borderId="0" xfId="0" applyNumberFormat="1" applyFont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left"/>
    </xf>
    <xf numFmtId="0" fontId="13" fillId="0" borderId="0" xfId="0" applyNumberFormat="1" applyFont="1" applyAlignment="1">
      <alignment horizontal="left"/>
    </xf>
    <xf numFmtId="0" fontId="13" fillId="0" borderId="0" xfId="0" applyNumberFormat="1" applyFont="1" applyFill="1" applyBorder="1"/>
    <xf numFmtId="0" fontId="18" fillId="0" borderId="0" xfId="1" applyNumberFormat="1" applyFont="1" applyFill="1" applyBorder="1" applyAlignment="1" applyProtection="1"/>
    <xf numFmtId="0" fontId="0" fillId="0" borderId="0" xfId="0" applyNumberFormat="1" applyFill="1" applyBorder="1"/>
    <xf numFmtId="0" fontId="0" fillId="0" borderId="0" xfId="0" applyNumberForma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8" fillId="0" borderId="0" xfId="2" applyNumberFormat="1" applyFo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34" fillId="0" borderId="0" xfId="0" applyNumberFormat="1" applyFont="1" applyAlignment="1">
      <alignment horizontal="center"/>
    </xf>
    <xf numFmtId="0" fontId="19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6" fillId="2" borderId="5" xfId="0" applyNumberFormat="1" applyFon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3" fontId="29" fillId="2" borderId="5" xfId="0" applyNumberFormat="1" applyFont="1" applyFill="1" applyBorder="1" applyAlignment="1">
      <alignment horizontal="center" vertical="center"/>
    </xf>
    <xf numFmtId="0" fontId="29" fillId="2" borderId="5" xfId="0" applyNumberFormat="1" applyFont="1" applyFill="1" applyBorder="1" applyAlignment="1" applyProtection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3" fontId="29" fillId="2" borderId="5" xfId="0" applyNumberFormat="1" applyFont="1" applyFill="1" applyBorder="1" applyAlignment="1" applyProtection="1">
      <alignment horizontal="center" vertical="center"/>
    </xf>
    <xf numFmtId="168" fontId="29" fillId="2" borderId="5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/>
    <xf numFmtId="0" fontId="29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0" xfId="0"/>
    <xf numFmtId="0" fontId="13" fillId="0" borderId="0" xfId="0" applyFont="1"/>
    <xf numFmtId="0" fontId="13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1" applyFont="1" applyAlignment="1" applyProtection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3" fontId="1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" fillId="2" borderId="2" xfId="0" applyFont="1" applyFill="1" applyBorder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 wrapText="1"/>
    </xf>
    <xf numFmtId="0" fontId="40" fillId="0" borderId="0" xfId="1" applyNumberFormat="1" applyFont="1" applyFill="1" applyBorder="1" applyAlignment="1" applyProtection="1"/>
    <xf numFmtId="0" fontId="13" fillId="0" borderId="0" xfId="0" applyFont="1" applyAlignment="1">
      <alignment horizontal="left" vertical="center"/>
    </xf>
    <xf numFmtId="0" fontId="29" fillId="0" borderId="0" xfId="0" applyNumberFormat="1" applyFont="1" applyFill="1" applyBorder="1" applyAlignment="1" applyProtection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0" xfId="1" applyFont="1" applyAlignment="1" applyProtection="1">
      <alignment horizontal="left" vertical="center"/>
    </xf>
    <xf numFmtId="0" fontId="13" fillId="0" borderId="0" xfId="1" applyNumberFormat="1" applyFont="1" applyFill="1" applyBorder="1" applyAlignment="1" applyProtection="1">
      <alignment horizontal="left" vertical="center"/>
    </xf>
    <xf numFmtId="0" fontId="13" fillId="0" borderId="0" xfId="1" applyFont="1" applyFill="1" applyBorder="1" applyAlignment="1" applyProtection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0" fontId="18" fillId="0" borderId="0" xfId="1" applyFont="1" applyBorder="1" applyAlignment="1" applyProtection="1">
      <alignment horizontal="center"/>
    </xf>
    <xf numFmtId="0" fontId="30" fillId="0" borderId="0" xfId="0" applyFont="1" applyBorder="1" applyAlignment="1">
      <alignment horizontal="right"/>
    </xf>
    <xf numFmtId="0" fontId="39" fillId="0" borderId="0" xfId="1" applyFont="1" applyBorder="1" applyAlignment="1" applyProtection="1">
      <alignment horizontal="left"/>
    </xf>
    <xf numFmtId="0" fontId="39" fillId="0" borderId="0" xfId="1" applyFont="1" applyBorder="1" applyAlignment="1" applyProtection="1"/>
    <xf numFmtId="0" fontId="38" fillId="2" borderId="5" xfId="0" applyFont="1" applyFill="1" applyBorder="1" applyAlignment="1">
      <alignment horizontal="left"/>
    </xf>
    <xf numFmtId="0" fontId="38" fillId="2" borderId="5" xfId="0" applyNumberFormat="1" applyFont="1" applyFill="1" applyBorder="1" applyAlignment="1" applyProtection="1"/>
    <xf numFmtId="0" fontId="13" fillId="0" borderId="5" xfId="0" applyNumberFormat="1" applyFont="1" applyBorder="1" applyAlignment="1">
      <alignment horizontal="left" vertical="center"/>
    </xf>
    <xf numFmtId="0" fontId="13" fillId="0" borderId="5" xfId="0" applyNumberFormat="1" applyFont="1" applyBorder="1"/>
    <xf numFmtId="0" fontId="13" fillId="0" borderId="5" xfId="0" applyNumberFormat="1" applyFont="1" applyBorder="1" applyAlignment="1">
      <alignment horizontal="left" vertical="top"/>
    </xf>
    <xf numFmtId="0" fontId="13" fillId="0" borderId="0" xfId="1" applyFont="1" applyFill="1" applyBorder="1" applyAlignment="1" applyProtection="1"/>
    <xf numFmtId="0" fontId="38" fillId="0" borderId="0" xfId="0" applyFont="1" applyAlignment="1">
      <alignment horizontal="justify"/>
    </xf>
    <xf numFmtId="0" fontId="0" fillId="0" borderId="0" xfId="0" quotePrefix="1" applyFont="1" applyAlignment="1">
      <alignment horizontal="center" wrapText="1"/>
    </xf>
    <xf numFmtId="0" fontId="0" fillId="0" borderId="0" xfId="0" applyFont="1" applyBorder="1"/>
    <xf numFmtId="0" fontId="13" fillId="0" borderId="9" xfId="0" applyFont="1" applyBorder="1" applyAlignment="1">
      <alignment horizontal="left" vertical="center"/>
    </xf>
    <xf numFmtId="0" fontId="13" fillId="0" borderId="10" xfId="0" applyFont="1" applyBorder="1"/>
    <xf numFmtId="0" fontId="0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9" fillId="2" borderId="5" xfId="0" applyFont="1" applyFill="1" applyBorder="1" applyAlignment="1">
      <alignment horizontal="center" vertical="center" wrapText="1"/>
    </xf>
    <xf numFmtId="167" fontId="29" fillId="2" borderId="5" xfId="0" applyNumberFormat="1" applyFont="1" applyFill="1" applyBorder="1" applyAlignment="1">
      <alignment horizontal="center" vertical="center" wrapText="1"/>
    </xf>
    <xf numFmtId="0" fontId="37" fillId="2" borderId="5" xfId="0" applyNumberFormat="1" applyFont="1" applyFill="1" applyBorder="1" applyAlignment="1" applyProtection="1">
      <alignment horizontal="left"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/>
    </xf>
    <xf numFmtId="0" fontId="13" fillId="0" borderId="4" xfId="1" applyFont="1" applyBorder="1" applyAlignment="1" applyProtection="1"/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right"/>
    </xf>
    <xf numFmtId="0" fontId="13" fillId="0" borderId="4" xfId="0" applyFont="1" applyBorder="1" applyAlignment="1"/>
    <xf numFmtId="0" fontId="13" fillId="0" borderId="4" xfId="0" applyFont="1" applyBorder="1" applyAlignment="1">
      <alignment horizontal="left"/>
    </xf>
    <xf numFmtId="3" fontId="29" fillId="2" borderId="5" xfId="0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8" fillId="0" borderId="6" xfId="1" applyFont="1" applyBorder="1" applyAlignment="1" applyProtection="1"/>
    <xf numFmtId="0" fontId="0" fillId="0" borderId="6" xfId="0" applyBorder="1" applyAlignment="1">
      <alignment horizontal="right"/>
    </xf>
    <xf numFmtId="0" fontId="0" fillId="0" borderId="6" xfId="0" applyBorder="1" applyAlignment="1"/>
    <xf numFmtId="3" fontId="0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ont="1" applyBorder="1" applyAlignment="1">
      <alignment horizontal="left"/>
    </xf>
    <xf numFmtId="3" fontId="13" fillId="0" borderId="4" xfId="0" applyNumberFormat="1" applyFont="1" applyBorder="1" applyAlignment="1">
      <alignment horizontal="center"/>
    </xf>
    <xf numFmtId="0" fontId="0" fillId="0" borderId="11" xfId="0" applyBorder="1"/>
    <xf numFmtId="0" fontId="0" fillId="0" borderId="11" xfId="0" applyFont="1" applyBorder="1" applyAlignment="1">
      <alignment horizontal="center"/>
    </xf>
    <xf numFmtId="0" fontId="0" fillId="0" borderId="11" xfId="0" applyFont="1" applyBorder="1"/>
    <xf numFmtId="0" fontId="18" fillId="0" borderId="11" xfId="1" applyFont="1" applyBorder="1" applyAlignment="1" applyProtection="1"/>
    <xf numFmtId="0" fontId="0" fillId="0" borderId="11" xfId="0" applyBorder="1" applyAlignment="1">
      <alignment horizontal="right"/>
    </xf>
    <xf numFmtId="0" fontId="0" fillId="0" borderId="11" xfId="0" applyBorder="1" applyAlignment="1"/>
    <xf numFmtId="3" fontId="0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left"/>
    </xf>
    <xf numFmtId="0" fontId="18" fillId="0" borderId="0" xfId="0" applyFont="1" applyFill="1" applyBorder="1"/>
    <xf numFmtId="0" fontId="0" fillId="0" borderId="0" xfId="0" applyFill="1" applyBorder="1" applyAlignment="1"/>
    <xf numFmtId="0" fontId="7" fillId="0" borderId="0" xfId="1" applyFill="1" applyBorder="1" applyAlignment="1" applyProtection="1"/>
    <xf numFmtId="3" fontId="38" fillId="2" borderId="5" xfId="0" applyNumberFormat="1" applyFont="1" applyFill="1" applyBorder="1" applyAlignment="1">
      <alignment horizontal="center"/>
    </xf>
    <xf numFmtId="3" fontId="0" fillId="2" borderId="5" xfId="0" applyNumberFormat="1" applyFont="1" applyFill="1" applyBorder="1" applyAlignment="1">
      <alignment horizontal="center"/>
    </xf>
    <xf numFmtId="3" fontId="38" fillId="2" borderId="5" xfId="0" applyNumberFormat="1" applyFont="1" applyFill="1" applyBorder="1" applyAlignment="1" applyProtection="1">
      <alignment horizontal="center"/>
    </xf>
    <xf numFmtId="0" fontId="0" fillId="0" borderId="0" xfId="0" applyFill="1"/>
    <xf numFmtId="0" fontId="18" fillId="0" borderId="5" xfId="0" applyFont="1" applyFill="1" applyBorder="1"/>
    <xf numFmtId="0" fontId="37" fillId="2" borderId="5" xfId="0" applyNumberFormat="1" applyFont="1" applyFill="1" applyBorder="1" applyAlignment="1">
      <alignment horizontal="left"/>
    </xf>
    <xf numFmtId="0" fontId="37" fillId="2" borderId="5" xfId="0" applyNumberFormat="1" applyFont="1" applyFill="1" applyBorder="1" applyAlignment="1">
      <alignment horizontal="center"/>
    </xf>
    <xf numFmtId="0" fontId="0" fillId="0" borderId="5" xfId="0" applyNumberFormat="1" applyBorder="1"/>
    <xf numFmtId="0" fontId="0" fillId="0" borderId="11" xfId="0" applyBorder="1" applyAlignment="1">
      <alignment horizontal="center" vertical="center"/>
    </xf>
    <xf numFmtId="0" fontId="0" fillId="0" borderId="0" xfId="0" applyFont="1" applyFill="1" applyBorder="1" applyAlignment="1"/>
    <xf numFmtId="0" fontId="38" fillId="0" borderId="0" xfId="0" applyNumberFormat="1" applyFont="1" applyAlignment="1">
      <alignment horizontal="justify"/>
    </xf>
    <xf numFmtId="0" fontId="0" fillId="0" borderId="0" xfId="0" applyFont="1" applyFill="1"/>
    <xf numFmtId="0" fontId="0" fillId="0" borderId="12" xfId="0" applyFont="1" applyBorder="1"/>
    <xf numFmtId="0" fontId="0" fillId="0" borderId="13" xfId="0" applyFont="1" applyFill="1" applyBorder="1"/>
    <xf numFmtId="4" fontId="29" fillId="2" borderId="5" xfId="0" applyNumberFormat="1" applyFont="1" applyFill="1" applyBorder="1" applyAlignment="1">
      <alignment horizontal="center"/>
    </xf>
    <xf numFmtId="0" fontId="0" fillId="2" borderId="2" xfId="0" applyFill="1" applyBorder="1"/>
    <xf numFmtId="3" fontId="0" fillId="2" borderId="2" xfId="0" applyNumberForma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3" fontId="1" fillId="2" borderId="14" xfId="0" applyNumberFormat="1" applyFont="1" applyFill="1" applyBorder="1" applyAlignment="1">
      <alignment horizont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Fill="1" applyBorder="1" applyAlignment="1" applyProtection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2" borderId="5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6" borderId="14" xfId="0" applyFill="1" applyBorder="1"/>
    <xf numFmtId="0" fontId="0" fillId="6" borderId="15" xfId="0" applyFill="1" applyBorder="1"/>
    <xf numFmtId="49" fontId="0" fillId="6" borderId="15" xfId="0" applyNumberFormat="1" applyFill="1" applyBorder="1" applyAlignment="1">
      <alignment horizontal="center"/>
    </xf>
    <xf numFmtId="0" fontId="18" fillId="6" borderId="15" xfId="0" applyFont="1" applyFill="1" applyBorder="1"/>
    <xf numFmtId="0" fontId="0" fillId="6" borderId="15" xfId="0" applyFill="1" applyBorder="1" applyAlignment="1">
      <alignment horizontal="center"/>
    </xf>
    <xf numFmtId="0" fontId="0" fillId="6" borderId="15" xfId="0" applyFill="1" applyBorder="1" applyAlignment="1"/>
    <xf numFmtId="3" fontId="0" fillId="6" borderId="14" xfId="0" applyNumberFormat="1" applyFill="1" applyBorder="1" applyAlignment="1">
      <alignment horizontal="center"/>
    </xf>
    <xf numFmtId="0" fontId="7" fillId="6" borderId="15" xfId="1" applyFill="1" applyBorder="1" applyAlignment="1" applyProtection="1"/>
    <xf numFmtId="0" fontId="1" fillId="6" borderId="14" xfId="0" applyFont="1" applyFill="1" applyBorder="1" applyAlignment="1">
      <alignment horizontal="center"/>
    </xf>
    <xf numFmtId="0" fontId="0" fillId="2" borderId="8" xfId="0" applyFill="1" applyBorder="1" applyAlignment="1">
      <alignment horizontal="right"/>
    </xf>
    <xf numFmtId="0" fontId="0" fillId="2" borderId="8" xfId="0" applyFont="1" applyFill="1" applyBorder="1" applyAlignment="1">
      <alignment horizontal="center"/>
    </xf>
    <xf numFmtId="0" fontId="0" fillId="0" borderId="18" xfId="0" applyBorder="1" applyAlignment="1">
      <alignment horizontal="right"/>
    </xf>
    <xf numFmtId="0" fontId="0" fillId="0" borderId="19" xfId="0" applyFont="1" applyBorder="1" applyAlignment="1">
      <alignment horizontal="center"/>
    </xf>
    <xf numFmtId="0" fontId="0" fillId="0" borderId="20" xfId="0" applyBorder="1" applyAlignment="1">
      <alignment horizontal="right"/>
    </xf>
    <xf numFmtId="0" fontId="0" fillId="0" borderId="16" xfId="0" applyFont="1" applyBorder="1" applyAlignment="1">
      <alignment horizontal="center"/>
    </xf>
    <xf numFmtId="0" fontId="0" fillId="0" borderId="20" xfId="0" applyFill="1" applyBorder="1" applyAlignment="1">
      <alignment horizontal="right"/>
    </xf>
    <xf numFmtId="0" fontId="0" fillId="2" borderId="7" xfId="0" applyFill="1" applyBorder="1"/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13" fillId="0" borderId="20" xfId="0" applyFont="1" applyBorder="1" applyAlignment="1">
      <alignment horizontal="right"/>
    </xf>
    <xf numFmtId="0" fontId="13" fillId="0" borderId="16" xfId="0" applyFont="1" applyBorder="1" applyAlignment="1">
      <alignment horizontal="center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" fillId="2" borderId="25" xfId="0" applyFont="1" applyFill="1" applyBorder="1" applyAlignment="1">
      <alignment horizontal="right"/>
    </xf>
    <xf numFmtId="0" fontId="1" fillId="2" borderId="26" xfId="0" applyFont="1" applyFill="1" applyBorder="1" applyAlignment="1">
      <alignment horizontal="center"/>
    </xf>
    <xf numFmtId="0" fontId="0" fillId="2" borderId="8" xfId="0" applyFill="1" applyBorder="1"/>
    <xf numFmtId="9" fontId="0" fillId="0" borderId="27" xfId="0" applyNumberFormat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2" borderId="7" xfId="0" applyNumberFormat="1" applyFill="1" applyBorder="1"/>
    <xf numFmtId="0" fontId="0" fillId="2" borderId="7" xfId="0" applyNumberFormat="1" applyFill="1" applyBorder="1" applyAlignment="1">
      <alignment horizontal="center"/>
    </xf>
    <xf numFmtId="0" fontId="0" fillId="0" borderId="15" xfId="0" applyBorder="1"/>
    <xf numFmtId="49" fontId="0" fillId="0" borderId="0" xfId="0" applyNumberFormat="1" applyFont="1" applyAlignment="1">
      <alignment horizontal="left"/>
    </xf>
    <xf numFmtId="49" fontId="0" fillId="0" borderId="4" xfId="0" applyNumberFormat="1" applyBorder="1" applyAlignment="1">
      <alignment horizontal="center" vertical="center"/>
    </xf>
    <xf numFmtId="0" fontId="29" fillId="0" borderId="23" xfId="0" applyFont="1" applyBorder="1" applyAlignment="1">
      <alignment horizontal="right"/>
    </xf>
    <xf numFmtId="9" fontId="29" fillId="0" borderId="17" xfId="0" applyNumberFormat="1" applyFont="1" applyBorder="1" applyAlignment="1">
      <alignment horizontal="center"/>
    </xf>
    <xf numFmtId="0" fontId="0" fillId="2" borderId="25" xfId="0" applyFill="1" applyBorder="1" applyAlignment="1">
      <alignment horizontal="right"/>
    </xf>
    <xf numFmtId="0" fontId="0" fillId="2" borderId="26" xfId="0" applyFill="1" applyBorder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Border="1" applyAlignment="1">
      <alignment horizontal="center"/>
    </xf>
    <xf numFmtId="49" fontId="13" fillId="0" borderId="0" xfId="0" applyNumberFormat="1" applyFont="1" applyAlignment="1">
      <alignment horizontal="center" vertical="center" wrapText="1"/>
    </xf>
    <xf numFmtId="49" fontId="0" fillId="0" borderId="0" xfId="0" applyNumberFormat="1" applyFont="1" applyFill="1" applyBorder="1"/>
    <xf numFmtId="49" fontId="0" fillId="0" borderId="0" xfId="0" applyNumberFormat="1"/>
    <xf numFmtId="49" fontId="0" fillId="0" borderId="0" xfId="0" applyNumberFormat="1" applyFill="1" applyBorder="1"/>
    <xf numFmtId="49" fontId="0" fillId="0" borderId="4" xfId="0" applyNumberFormat="1" applyBorder="1"/>
    <xf numFmtId="49" fontId="13" fillId="0" borderId="4" xfId="0" applyNumberFormat="1" applyFont="1" applyBorder="1"/>
    <xf numFmtId="49" fontId="0" fillId="0" borderId="4" xfId="0" applyNumberFormat="1" applyFill="1" applyBorder="1"/>
    <xf numFmtId="0" fontId="13" fillId="0" borderId="0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2" borderId="7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27" xfId="0" applyFill="1" applyBorder="1"/>
    <xf numFmtId="0" fontId="0" fillId="0" borderId="15" xfId="0" applyNumberFormat="1" applyFill="1" applyBorder="1" applyAlignment="1">
      <alignment horizontal="left"/>
    </xf>
    <xf numFmtId="0" fontId="0" fillId="0" borderId="6" xfId="0" applyNumberFormat="1" applyBorder="1" applyAlignment="1">
      <alignment horizontal="center" vertical="center"/>
    </xf>
    <xf numFmtId="0" fontId="0" fillId="0" borderId="0" xfId="0" applyNumberFormat="1" applyFill="1" applyBorder="1" applyAlignment="1">
      <alignment horizontal="left"/>
    </xf>
    <xf numFmtId="0" fontId="0" fillId="0" borderId="15" xfId="0" applyNumberForma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0" fontId="0" fillId="0" borderId="15" xfId="0" applyFill="1" applyBorder="1"/>
    <xf numFmtId="9" fontId="0" fillId="0" borderId="0" xfId="0" applyNumberFormat="1" applyFill="1" applyBorder="1" applyAlignment="1">
      <alignment horizontal="center"/>
    </xf>
    <xf numFmtId="0" fontId="28" fillId="0" borderId="0" xfId="0" applyFont="1" applyBorder="1"/>
    <xf numFmtId="0" fontId="0" fillId="0" borderId="0" xfId="0" applyFill="1" applyBorder="1" applyAlignment="1">
      <alignment horizontal="center" wrapText="1"/>
    </xf>
    <xf numFmtId="0" fontId="18" fillId="0" borderId="0" xfId="1" applyFont="1" applyFill="1" applyBorder="1" applyAlignment="1" applyProtection="1">
      <alignment horizontal="center"/>
    </xf>
    <xf numFmtId="0" fontId="1" fillId="0" borderId="16" xfId="0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13" fillId="0" borderId="7" xfId="0" applyNumberFormat="1" applyFont="1" applyBorder="1"/>
    <xf numFmtId="0" fontId="13" fillId="0" borderId="0" xfId="0" applyNumberFormat="1" applyFont="1" applyFill="1" applyBorder="1" applyAlignment="1">
      <alignment horizontal="center"/>
    </xf>
    <xf numFmtId="1" fontId="1" fillId="0" borderId="15" xfId="0" applyNumberFormat="1" applyFont="1" applyFill="1" applyBorder="1" applyAlignment="1">
      <alignment horizontal="center"/>
    </xf>
    <xf numFmtId="1" fontId="0" fillId="0" borderId="15" xfId="0" applyNumberFormat="1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0" fillId="0" borderId="15" xfId="0" applyNumberFormat="1" applyFill="1" applyBorder="1"/>
    <xf numFmtId="0" fontId="13" fillId="0" borderId="15" xfId="0" applyNumberFormat="1" applyFont="1" applyFill="1" applyBorder="1"/>
    <xf numFmtId="0" fontId="0" fillId="0" borderId="15" xfId="0" applyNumberFormat="1" applyFont="1" applyFill="1" applyBorder="1"/>
    <xf numFmtId="0" fontId="1" fillId="0" borderId="15" xfId="0" applyNumberFormat="1" applyFon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0" fillId="4" borderId="0" xfId="0" applyFill="1"/>
    <xf numFmtId="49" fontId="1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13" fillId="0" borderId="0" xfId="0" applyNumberFormat="1" applyFont="1" applyFill="1" applyBorder="1" applyAlignment="1">
      <alignment horizontal="center"/>
    </xf>
    <xf numFmtId="9" fontId="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6" xfId="0" applyFill="1" applyBorder="1"/>
    <xf numFmtId="0" fontId="0" fillId="0" borderId="8" xfId="0" applyFont="1" applyBorder="1"/>
    <xf numFmtId="0" fontId="0" fillId="0" borderId="4" xfId="0" applyFill="1" applyBorder="1"/>
    <xf numFmtId="49" fontId="0" fillId="0" borderId="4" xfId="0" applyNumberFormat="1" applyFont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/>
    <xf numFmtId="0" fontId="10" fillId="0" borderId="4" xfId="0" applyFont="1" applyBorder="1" applyAlignment="1">
      <alignment horizontal="justify"/>
    </xf>
    <xf numFmtId="0" fontId="1" fillId="0" borderId="4" xfId="0" applyFont="1" applyBorder="1" applyAlignment="1">
      <alignment horizontal="center"/>
    </xf>
    <xf numFmtId="0" fontId="0" fillId="0" borderId="4" xfId="0" applyFont="1" applyBorder="1" applyAlignment="1"/>
    <xf numFmtId="164" fontId="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3" fillId="3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justify"/>
    </xf>
    <xf numFmtId="0" fontId="0" fillId="3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justify"/>
    </xf>
    <xf numFmtId="0" fontId="13" fillId="0" borderId="4" xfId="0" applyFont="1" applyFill="1" applyBorder="1"/>
    <xf numFmtId="0" fontId="0" fillId="0" borderId="8" xfId="0" applyBorder="1"/>
    <xf numFmtId="0" fontId="18" fillId="0" borderId="4" xfId="1" applyFont="1" applyFill="1" applyBorder="1" applyAlignment="1" applyProtection="1"/>
    <xf numFmtId="1" fontId="23" fillId="0" borderId="4" xfId="0" applyNumberFormat="1" applyFont="1" applyBorder="1"/>
    <xf numFmtId="0" fontId="24" fillId="0" borderId="4" xfId="0" applyFont="1" applyBorder="1" applyAlignment="1">
      <alignment horizontal="justify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wrapText="1"/>
    </xf>
    <xf numFmtId="49" fontId="0" fillId="0" borderId="4" xfId="0" applyNumberForma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2" borderId="28" xfId="0" applyFill="1" applyBorder="1"/>
    <xf numFmtId="0" fontId="0" fillId="2" borderId="28" xfId="0" applyFill="1" applyBorder="1" applyAlignment="1">
      <alignment horizontal="center"/>
    </xf>
    <xf numFmtId="0" fontId="0" fillId="2" borderId="28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24" fillId="0" borderId="4" xfId="0" applyFont="1" applyBorder="1" applyAlignment="1">
      <alignment horizontal="center"/>
    </xf>
    <xf numFmtId="0" fontId="1" fillId="2" borderId="28" xfId="0" applyFont="1" applyFill="1" applyBorder="1"/>
    <xf numFmtId="3" fontId="1" fillId="2" borderId="28" xfId="0" applyNumberFormat="1" applyFont="1" applyFill="1" applyBorder="1" applyAlignment="1">
      <alignment horizontal="center"/>
    </xf>
    <xf numFmtId="0" fontId="25" fillId="0" borderId="4" xfId="0" applyFont="1" applyBorder="1"/>
    <xf numFmtId="49" fontId="25" fillId="0" borderId="4" xfId="0" applyNumberFormat="1" applyFont="1" applyBorder="1"/>
    <xf numFmtId="0" fontId="38" fillId="2" borderId="28" xfId="0" applyFont="1" applyFill="1" applyBorder="1" applyAlignment="1">
      <alignment horizontal="left"/>
    </xf>
    <xf numFmtId="3" fontId="38" fillId="2" borderId="28" xfId="0" applyNumberFormat="1" applyFont="1" applyFill="1" applyBorder="1" applyAlignment="1">
      <alignment horizontal="center"/>
    </xf>
    <xf numFmtId="0" fontId="0" fillId="0" borderId="4" xfId="0" applyFont="1" applyBorder="1" applyAlignment="1">
      <alignment horizontal="left" wrapText="1"/>
    </xf>
    <xf numFmtId="0" fontId="38" fillId="0" borderId="4" xfId="0" applyFont="1" applyBorder="1" applyAlignment="1">
      <alignment horizontal="left"/>
    </xf>
    <xf numFmtId="0" fontId="0" fillId="2" borderId="28" xfId="0" applyFont="1" applyFill="1" applyBorder="1"/>
    <xf numFmtId="3" fontId="0" fillId="2" borderId="28" xfId="0" applyNumberFormat="1" applyFont="1" applyFill="1" applyBorder="1" applyAlignment="1">
      <alignment horizontal="center"/>
    </xf>
    <xf numFmtId="0" fontId="0" fillId="0" borderId="4" xfId="0" applyFont="1" applyBorder="1" applyAlignment="1">
      <alignment horizontal="justify"/>
    </xf>
    <xf numFmtId="0" fontId="13" fillId="0" borderId="4" xfId="4" applyFont="1" applyBorder="1" applyAlignment="1" applyProtection="1">
      <alignment horizontal="justify" vertical="center"/>
    </xf>
    <xf numFmtId="0" fontId="0" fillId="0" borderId="4" xfId="0" applyNumberFormat="1" applyFont="1" applyFill="1" applyBorder="1" applyAlignment="1" applyProtection="1"/>
    <xf numFmtId="0" fontId="13" fillId="0" borderId="4" xfId="5" applyFont="1" applyBorder="1" applyAlignment="1" applyProtection="1">
      <alignment horizontal="justify" vertical="center"/>
    </xf>
    <xf numFmtId="0" fontId="0" fillId="0" borderId="4" xfId="0" applyNumberFormat="1" applyFont="1" applyFill="1" applyBorder="1" applyAlignment="1" applyProtection="1">
      <alignment horizontal="left"/>
    </xf>
    <xf numFmtId="164" fontId="0" fillId="0" borderId="4" xfId="0" applyNumberFormat="1" applyFont="1" applyFill="1" applyBorder="1" applyAlignment="1" applyProtection="1">
      <alignment horizontal="center"/>
    </xf>
    <xf numFmtId="0" fontId="0" fillId="0" borderId="4" xfId="0" applyNumberFormat="1" applyFont="1" applyFill="1" applyBorder="1" applyAlignment="1" applyProtection="1">
      <alignment horizontal="center"/>
    </xf>
    <xf numFmtId="0" fontId="38" fillId="0" borderId="4" xfId="0" applyNumberFormat="1" applyFont="1" applyFill="1" applyBorder="1" applyAlignment="1" applyProtection="1">
      <alignment horizontal="justify"/>
    </xf>
    <xf numFmtId="3" fontId="0" fillId="0" borderId="4" xfId="0" applyNumberFormat="1" applyFont="1" applyFill="1" applyBorder="1" applyAlignment="1" applyProtection="1">
      <alignment horizontal="center"/>
    </xf>
    <xf numFmtId="0" fontId="38" fillId="0" borderId="4" xfId="0" applyNumberFormat="1" applyFont="1" applyFill="1" applyBorder="1" applyAlignment="1" applyProtection="1">
      <alignment horizontal="center"/>
    </xf>
    <xf numFmtId="0" fontId="0" fillId="0" borderId="8" xfId="0" applyFill="1" applyBorder="1"/>
    <xf numFmtId="49" fontId="0" fillId="0" borderId="4" xfId="0" applyNumberFormat="1" applyFill="1" applyBorder="1" applyAlignment="1">
      <alignment horizontal="center"/>
    </xf>
    <xf numFmtId="0" fontId="0" fillId="0" borderId="9" xfId="0" applyFill="1" applyBorder="1"/>
    <xf numFmtId="49" fontId="0" fillId="0" borderId="6" xfId="0" applyNumberFormat="1" applyFill="1" applyBorder="1" applyAlignment="1">
      <alignment horizontal="left"/>
    </xf>
    <xf numFmtId="0" fontId="18" fillId="0" borderId="6" xfId="0" applyFont="1" applyFill="1" applyBorder="1"/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6" xfId="0" applyFill="1" applyBorder="1" applyAlignment="1"/>
    <xf numFmtId="0" fontId="7" fillId="0" borderId="6" xfId="1" applyFill="1" applyBorder="1" applyAlignment="1" applyProtection="1"/>
    <xf numFmtId="0" fontId="0" fillId="0" borderId="9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3" fillId="0" borderId="6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NumberFormat="1" applyBorder="1"/>
    <xf numFmtId="0" fontId="0" fillId="0" borderId="4" xfId="0" applyNumberFormat="1" applyBorder="1"/>
    <xf numFmtId="0" fontId="0" fillId="0" borderId="4" xfId="0" applyNumberFormat="1" applyFill="1" applyBorder="1"/>
    <xf numFmtId="49" fontId="0" fillId="0" borderId="4" xfId="0" applyNumberFormat="1" applyBorder="1" applyAlignment="1">
      <alignment horizontal="center"/>
    </xf>
    <xf numFmtId="0" fontId="18" fillId="0" borderId="4" xfId="1" applyNumberFormat="1" applyFont="1" applyBorder="1" applyAlignment="1" applyProtection="1"/>
    <xf numFmtId="0" fontId="1" fillId="0" borderId="4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41" fillId="0" borderId="4" xfId="0" applyNumberFormat="1" applyFont="1" applyBorder="1" applyAlignment="1">
      <alignment horizontal="justify"/>
    </xf>
    <xf numFmtId="0" fontId="2" fillId="0" borderId="4" xfId="0" applyNumberFormat="1" applyFont="1" applyBorder="1" applyAlignment="1">
      <alignment horizontal="justify"/>
    </xf>
    <xf numFmtId="0" fontId="0" fillId="0" borderId="4" xfId="0" applyNumberFormat="1" applyBorder="1" applyAlignment="1">
      <alignment horizontal="left"/>
    </xf>
    <xf numFmtId="0" fontId="3" fillId="0" borderId="4" xfId="0" applyNumberFormat="1" applyFont="1" applyBorder="1" applyAlignment="1">
      <alignment horizontal="center" wrapText="1"/>
    </xf>
    <xf numFmtId="0" fontId="3" fillId="0" borderId="4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justify"/>
    </xf>
    <xf numFmtId="0" fontId="3" fillId="0" borderId="4" xfId="0" applyNumberFormat="1" applyFont="1" applyBorder="1"/>
    <xf numFmtId="0" fontId="0" fillId="0" borderId="4" xfId="0" applyNumberFormat="1" applyFont="1" applyBorder="1" applyAlignment="1">
      <alignment horizontal="justify"/>
    </xf>
    <xf numFmtId="0" fontId="0" fillId="3" borderId="4" xfId="0" applyNumberFormat="1" applyFill="1" applyBorder="1" applyAlignment="1">
      <alignment horizontal="left"/>
    </xf>
    <xf numFmtId="0" fontId="0" fillId="3" borderId="4" xfId="0" applyNumberFormat="1" applyFill="1" applyBorder="1"/>
    <xf numFmtId="0" fontId="0" fillId="0" borderId="8" xfId="0" applyNumberFormat="1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left"/>
    </xf>
    <xf numFmtId="0" fontId="0" fillId="3" borderId="4" xfId="0" applyNumberFormat="1" applyFont="1" applyFill="1" applyBorder="1"/>
    <xf numFmtId="0" fontId="0" fillId="3" borderId="4" xfId="0" applyNumberFormat="1" applyFont="1" applyFill="1" applyBorder="1" applyAlignment="1">
      <alignment horizontal="left"/>
    </xf>
    <xf numFmtId="0" fontId="0" fillId="0" borderId="4" xfId="0" applyNumberFormat="1" applyFont="1" applyBorder="1" applyAlignment="1">
      <alignment horizontal="center" wrapText="1"/>
    </xf>
    <xf numFmtId="0" fontId="10" fillId="0" borderId="4" xfId="0" applyNumberFormat="1" applyFont="1" applyBorder="1" applyAlignment="1">
      <alignment horizontal="justify"/>
    </xf>
    <xf numFmtId="0" fontId="1" fillId="0" borderId="4" xfId="0" applyNumberFormat="1" applyFont="1" applyFill="1" applyBorder="1" applyAlignment="1">
      <alignment horizontal="center"/>
    </xf>
    <xf numFmtId="0" fontId="10" fillId="0" borderId="4" xfId="0" applyNumberFormat="1" applyFont="1" applyBorder="1"/>
    <xf numFmtId="0" fontId="0" fillId="3" borderId="4" xfId="0" applyNumberFormat="1" applyFont="1" applyFill="1" applyBorder="1" applyAlignment="1">
      <alignment horizontal="center"/>
    </xf>
    <xf numFmtId="0" fontId="0" fillId="0" borderId="4" xfId="0" applyNumberFormat="1" applyFont="1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18" fillId="0" borderId="4" xfId="2" applyNumberFormat="1" applyFont="1" applyFill="1" applyBorder="1"/>
    <xf numFmtId="0" fontId="13" fillId="0" borderId="4" xfId="0" applyNumberFormat="1" applyFont="1" applyBorder="1"/>
    <xf numFmtId="0" fontId="18" fillId="0" borderId="4" xfId="2" applyNumberFormat="1" applyFont="1" applyBorder="1"/>
    <xf numFmtId="0" fontId="19" fillId="0" borderId="4" xfId="0" applyNumberFormat="1" applyFont="1" applyBorder="1"/>
    <xf numFmtId="0" fontId="16" fillId="2" borderId="28" xfId="0" applyNumberFormat="1" applyFont="1" applyFill="1" applyBorder="1"/>
    <xf numFmtId="0" fontId="16" fillId="2" borderId="28" xfId="0" applyNumberFormat="1" applyFont="1" applyFill="1" applyBorder="1" applyAlignment="1">
      <alignment horizontal="center"/>
    </xf>
    <xf numFmtId="0" fontId="13" fillId="0" borderId="28" xfId="0" applyNumberFormat="1" applyFont="1" applyBorder="1"/>
    <xf numFmtId="0" fontId="13" fillId="2" borderId="28" xfId="0" applyNumberFormat="1" applyFont="1" applyFill="1" applyBorder="1"/>
    <xf numFmtId="0" fontId="0" fillId="2" borderId="28" xfId="0" applyNumberFormat="1" applyFill="1" applyBorder="1"/>
    <xf numFmtId="0" fontId="0" fillId="2" borderId="28" xfId="0" applyNumberFormat="1" applyFill="1" applyBorder="1" applyAlignment="1">
      <alignment horizontal="center"/>
    </xf>
    <xf numFmtId="0" fontId="18" fillId="0" borderId="4" xfId="1" applyNumberFormat="1" applyFont="1" applyFill="1" applyBorder="1" applyAlignment="1" applyProtection="1"/>
    <xf numFmtId="0" fontId="23" fillId="0" borderId="4" xfId="0" applyNumberFormat="1" applyFont="1" applyBorder="1"/>
    <xf numFmtId="0" fontId="38" fillId="0" borderId="4" xfId="0" applyNumberFormat="1" applyFont="1" applyBorder="1" applyAlignment="1">
      <alignment horizontal="justify"/>
    </xf>
    <xf numFmtId="0" fontId="0" fillId="0" borderId="4" xfId="0" applyNumberFormat="1" applyBorder="1" applyAlignment="1">
      <alignment wrapText="1"/>
    </xf>
    <xf numFmtId="0" fontId="0" fillId="0" borderId="28" xfId="0" applyNumberFormat="1" applyBorder="1"/>
    <xf numFmtId="0" fontId="33" fillId="0" borderId="4" xfId="0" applyNumberFormat="1" applyFont="1" applyBorder="1"/>
    <xf numFmtId="0" fontId="13" fillId="0" borderId="8" xfId="0" applyNumberFormat="1" applyFont="1" applyBorder="1" applyAlignment="1">
      <alignment horizontal="left" vertical="top"/>
    </xf>
    <xf numFmtId="0" fontId="13" fillId="0" borderId="4" xfId="0" applyNumberFormat="1" applyFont="1" applyBorder="1" applyAlignment="1">
      <alignment horizontal="left" vertical="top"/>
    </xf>
    <xf numFmtId="0" fontId="13" fillId="0" borderId="4" xfId="0" applyNumberFormat="1" applyFont="1" applyBorder="1" applyAlignment="1">
      <alignment horizontal="left"/>
    </xf>
    <xf numFmtId="0" fontId="13" fillId="0" borderId="4" xfId="0" applyNumberFormat="1" applyFont="1" applyBorder="1" applyAlignment="1">
      <alignment horizontal="center" vertical="top"/>
    </xf>
    <xf numFmtId="0" fontId="13" fillId="0" borderId="4" xfId="0" applyFont="1" applyBorder="1" applyAlignment="1">
      <alignment horizontal="left" vertical="top"/>
    </xf>
    <xf numFmtId="0" fontId="13" fillId="2" borderId="28" xfId="0" applyNumberFormat="1" applyFont="1" applyFill="1" applyBorder="1" applyAlignment="1">
      <alignment horizontal="center"/>
    </xf>
    <xf numFmtId="0" fontId="0" fillId="0" borderId="4" xfId="0" applyNumberFormat="1" applyBorder="1" applyAlignment="1">
      <alignment horizontal="left" wrapText="1"/>
    </xf>
    <xf numFmtId="0" fontId="0" fillId="0" borderId="4" xfId="0" applyNumberFormat="1" applyFont="1" applyBorder="1" applyAlignment="1">
      <alignment horizontal="left" wrapText="1"/>
    </xf>
    <xf numFmtId="0" fontId="0" fillId="0" borderId="4" xfId="0" applyNumberFormat="1" applyFont="1" applyFill="1" applyBorder="1" applyAlignment="1">
      <alignment horizontal="left"/>
    </xf>
    <xf numFmtId="16" fontId="0" fillId="0" borderId="4" xfId="0" applyNumberFormat="1" applyFont="1" applyBorder="1" applyAlignment="1">
      <alignment horizontal="center"/>
    </xf>
    <xf numFmtId="0" fontId="18" fillId="0" borderId="4" xfId="0" quotePrefix="1" applyFont="1" applyFill="1" applyBorder="1"/>
    <xf numFmtId="0" fontId="37" fillId="2" borderId="28" xfId="0" applyFont="1" applyFill="1" applyBorder="1"/>
    <xf numFmtId="0" fontId="37" fillId="2" borderId="28" xfId="0" applyFont="1" applyFill="1" applyBorder="1" applyAlignment="1">
      <alignment horizontal="left"/>
    </xf>
    <xf numFmtId="0" fontId="29" fillId="0" borderId="4" xfId="0" applyFont="1" applyBorder="1" applyAlignment="1">
      <alignment horizontal="center" vertical="center"/>
    </xf>
    <xf numFmtId="0" fontId="29" fillId="2" borderId="28" xfId="0" applyFont="1" applyFill="1" applyBorder="1" applyAlignment="1">
      <alignment horizontal="left" vertical="center"/>
    </xf>
    <xf numFmtId="3" fontId="29" fillId="2" borderId="28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left"/>
    </xf>
    <xf numFmtId="0" fontId="13" fillId="0" borderId="4" xfId="0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4" xfId="1" applyFont="1" applyBorder="1" applyAlignment="1" applyProtection="1">
      <alignment horizontal="left" vertical="center"/>
    </xf>
    <xf numFmtId="3" fontId="13" fillId="0" borderId="4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3" fontId="13" fillId="0" borderId="4" xfId="0" applyNumberFormat="1" applyFont="1" applyFill="1" applyBorder="1" applyAlignment="1">
      <alignment horizontal="left" vertical="center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/>
    </xf>
    <xf numFmtId="49" fontId="13" fillId="0" borderId="4" xfId="0" applyNumberFormat="1" applyFont="1" applyFill="1" applyBorder="1" applyAlignment="1" applyProtection="1">
      <alignment horizontal="center" vertical="center"/>
    </xf>
    <xf numFmtId="0" fontId="13" fillId="0" borderId="4" xfId="1" applyNumberFormat="1" applyFont="1" applyFill="1" applyBorder="1" applyAlignment="1" applyProtection="1">
      <alignment horizontal="left" vertical="center"/>
    </xf>
    <xf numFmtId="3" fontId="13" fillId="0" borderId="4" xfId="0" applyNumberFormat="1" applyFont="1" applyFill="1" applyBorder="1" applyAlignment="1" applyProtection="1">
      <alignment horizontal="center" vertical="center"/>
    </xf>
    <xf numFmtId="164" fontId="13" fillId="0" borderId="4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29" fillId="0" borderId="4" xfId="0" applyNumberFormat="1" applyFont="1" applyFill="1" applyBorder="1" applyAlignment="1" applyProtection="1">
      <alignment horizontal="left" vertical="center"/>
    </xf>
    <xf numFmtId="3" fontId="13" fillId="0" borderId="4" xfId="0" applyNumberFormat="1" applyFont="1" applyFill="1" applyBorder="1" applyAlignment="1" applyProtection="1">
      <alignment horizontal="left" vertical="center"/>
    </xf>
    <xf numFmtId="0" fontId="29" fillId="2" borderId="28" xfId="0" applyNumberFormat="1" applyFont="1" applyFill="1" applyBorder="1" applyAlignment="1" applyProtection="1">
      <alignment horizontal="left" vertical="center"/>
    </xf>
    <xf numFmtId="3" fontId="29" fillId="2" borderId="28" xfId="0" applyNumberFormat="1" applyFont="1" applyFill="1" applyBorder="1" applyAlignment="1" applyProtection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left" vertical="center" wrapText="1"/>
    </xf>
    <xf numFmtId="167" fontId="29" fillId="2" borderId="28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1" applyFont="1" applyBorder="1" applyAlignment="1" applyProtection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3" fontId="13" fillId="0" borderId="4" xfId="0" applyNumberFormat="1" applyFont="1" applyFill="1" applyBorder="1" applyAlignment="1">
      <alignment horizontal="left" vertical="center" wrapText="1"/>
    </xf>
    <xf numFmtId="3" fontId="0" fillId="0" borderId="6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3" fillId="0" borderId="29" xfId="0" applyFont="1" applyBorder="1"/>
    <xf numFmtId="0" fontId="1" fillId="2" borderId="28" xfId="0" applyFont="1" applyFill="1" applyBorder="1" applyAlignment="1">
      <alignment horizontal="left" wrapText="1"/>
    </xf>
    <xf numFmtId="0" fontId="29" fillId="2" borderId="28" xfId="0" applyFont="1" applyFill="1" applyBorder="1" applyAlignment="1">
      <alignment horizontal="center" vertical="center" wrapText="1"/>
    </xf>
    <xf numFmtId="0" fontId="0" fillId="0" borderId="4" xfId="0" quotePrefix="1" applyBorder="1" applyAlignment="1">
      <alignment horizontal="center"/>
    </xf>
    <xf numFmtId="0" fontId="16" fillId="2" borderId="28" xfId="0" applyFont="1" applyFill="1" applyBorder="1"/>
    <xf numFmtId="0" fontId="16" fillId="2" borderId="28" xfId="0" applyFont="1" applyFill="1" applyBorder="1" applyAlignment="1">
      <alignment horizontal="center" vertical="center"/>
    </xf>
    <xf numFmtId="3" fontId="16" fillId="2" borderId="28" xfId="0" applyNumberFormat="1" applyFont="1" applyFill="1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13" fillId="0" borderId="29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18" fillId="0" borderId="4" xfId="1" applyFont="1" applyBorder="1" applyAlignment="1" applyProtection="1">
      <alignment horizontal="left"/>
    </xf>
    <xf numFmtId="0" fontId="0" fillId="5" borderId="29" xfId="0" applyFill="1" applyBorder="1" applyAlignment="1">
      <alignment horizontal="left"/>
    </xf>
    <xf numFmtId="0" fontId="13" fillId="2" borderId="28" xfId="0" applyFont="1" applyFill="1" applyBorder="1" applyAlignment="1">
      <alignment horizontal="left"/>
    </xf>
    <xf numFmtId="0" fontId="13" fillId="2" borderId="28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left" vertical="center" wrapText="1"/>
    </xf>
    <xf numFmtId="3" fontId="1" fillId="2" borderId="28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5" fillId="2" borderId="28" xfId="0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left" vertical="center" wrapText="1"/>
    </xf>
    <xf numFmtId="14" fontId="0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1" applyNumberFormat="1" applyFont="1" applyFill="1" applyBorder="1" applyAlignment="1" applyProtection="1">
      <alignment horizontal="left"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38" fillId="0" borderId="4" xfId="0" applyNumberFormat="1" applyFont="1" applyFill="1" applyBorder="1" applyAlignment="1" applyProtection="1">
      <alignment horizontal="left" vertical="center" wrapText="1"/>
    </xf>
    <xf numFmtId="3" fontId="0" fillId="0" borderId="4" xfId="0" applyNumberFormat="1" applyFont="1" applyFill="1" applyBorder="1" applyAlignment="1" applyProtection="1">
      <alignment horizontal="left" vertical="center" wrapText="1"/>
    </xf>
    <xf numFmtId="0" fontId="37" fillId="0" borderId="4" xfId="0" applyNumberFormat="1" applyFont="1" applyFill="1" applyBorder="1" applyAlignment="1" applyProtection="1">
      <alignment horizontal="left" vertical="center" wrapText="1"/>
    </xf>
    <xf numFmtId="3" fontId="37" fillId="2" borderId="5" xfId="0" applyNumberFormat="1" applyFont="1" applyFill="1" applyBorder="1" applyAlignment="1" applyProtection="1">
      <alignment horizontal="center" vertical="center" wrapText="1"/>
    </xf>
    <xf numFmtId="3" fontId="0" fillId="2" borderId="5" xfId="0" applyNumberFormat="1" applyFill="1" applyBorder="1"/>
    <xf numFmtId="0" fontId="7" fillId="0" borderId="4" xfId="1" applyFont="1" applyBorder="1" applyAlignment="1" applyProtection="1"/>
    <xf numFmtId="0" fontId="0" fillId="0" borderId="4" xfId="0" applyFont="1" applyBorder="1" applyAlignment="1">
      <alignment horizontal="right"/>
    </xf>
    <xf numFmtId="3" fontId="0" fillId="0" borderId="4" xfId="0" applyNumberFormat="1" applyBorder="1"/>
    <xf numFmtId="3" fontId="0" fillId="0" borderId="4" xfId="0" applyNumberFormat="1" applyFont="1" applyBorder="1"/>
    <xf numFmtId="0" fontId="1" fillId="0" borderId="4" xfId="0" applyFont="1" applyFill="1" applyBorder="1"/>
    <xf numFmtId="3" fontId="1" fillId="0" borderId="4" xfId="0" applyNumberFormat="1" applyFont="1" applyFill="1" applyBorder="1" applyAlignment="1">
      <alignment horizontal="left"/>
    </xf>
    <xf numFmtId="1" fontId="13" fillId="0" borderId="0" xfId="0" applyNumberFormat="1" applyFont="1" applyFill="1" applyBorder="1"/>
    <xf numFmtId="1" fontId="0" fillId="0" borderId="0" xfId="0" applyNumberFormat="1" applyFill="1" applyBorder="1"/>
    <xf numFmtId="1" fontId="0" fillId="0" borderId="0" xfId="0" applyNumberFormat="1" applyFill="1" applyBorder="1" applyAlignment="1">
      <alignment horizontal="left"/>
    </xf>
    <xf numFmtId="1" fontId="0" fillId="0" borderId="0" xfId="0" applyNumberFormat="1" applyFill="1" applyBorder="1" applyAlignment="1"/>
    <xf numFmtId="1" fontId="13" fillId="0" borderId="0" xfId="0" applyNumberFormat="1" applyFont="1" applyFill="1" applyBorder="1" applyAlignment="1">
      <alignment horizontal="center" vertical="top"/>
    </xf>
    <xf numFmtId="1" fontId="0" fillId="0" borderId="0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1" fontId="0" fillId="0" borderId="0" xfId="0" applyNumberFormat="1"/>
    <xf numFmtId="0" fontId="1" fillId="0" borderId="0" xfId="0" applyNumberFormat="1" applyFont="1"/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/>
    <xf numFmtId="0" fontId="25" fillId="0" borderId="0" xfId="0" applyFont="1" applyFill="1" applyBorder="1"/>
    <xf numFmtId="2" fontId="1" fillId="0" borderId="0" xfId="0" applyNumberFormat="1" applyFont="1" applyFill="1" applyBorder="1" applyAlignment="1">
      <alignment horizontal="left"/>
    </xf>
    <xf numFmtId="0" fontId="1" fillId="0" borderId="0" xfId="0" applyFont="1" applyBorder="1"/>
    <xf numFmtId="2" fontId="29" fillId="0" borderId="0" xfId="0" applyNumberFormat="1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center"/>
    </xf>
    <xf numFmtId="0" fontId="0" fillId="0" borderId="9" xfId="0" applyBorder="1"/>
    <xf numFmtId="0" fontId="38" fillId="2" borderId="2" xfId="0" applyNumberFormat="1" applyFont="1" applyFill="1" applyBorder="1" applyAlignment="1" applyProtection="1"/>
    <xf numFmtId="0" fontId="13" fillId="0" borderId="6" xfId="4" applyFont="1" applyBorder="1" applyAlignment="1" applyProtection="1">
      <alignment horizontal="justify" vertical="center"/>
    </xf>
    <xf numFmtId="0" fontId="0" fillId="0" borderId="6" xfId="0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0" fillId="0" borderId="6" xfId="0" applyNumberFormat="1" applyFont="1" applyFill="1" applyBorder="1" applyAlignment="1" applyProtection="1"/>
    <xf numFmtId="0" fontId="0" fillId="0" borderId="6" xfId="0" applyFont="1" applyFill="1" applyBorder="1" applyAlignment="1">
      <alignment horizontal="left"/>
    </xf>
    <xf numFmtId="0" fontId="13" fillId="0" borderId="6" xfId="5" applyFont="1" applyBorder="1" applyAlignment="1" applyProtection="1">
      <alignment horizontal="justify" vertical="center"/>
    </xf>
    <xf numFmtId="0" fontId="0" fillId="0" borderId="6" xfId="0" applyNumberFormat="1" applyFont="1" applyFill="1" applyBorder="1" applyAlignment="1" applyProtection="1">
      <alignment horizontal="left"/>
    </xf>
    <xf numFmtId="164" fontId="0" fillId="0" borderId="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/>
    </xf>
    <xf numFmtId="0" fontId="38" fillId="0" borderId="6" xfId="0" applyNumberFormat="1" applyFont="1" applyFill="1" applyBorder="1" applyAlignment="1" applyProtection="1">
      <alignment horizontal="justify"/>
    </xf>
    <xf numFmtId="3" fontId="0" fillId="0" borderId="6" xfId="0" applyNumberFormat="1" applyFont="1" applyFill="1" applyBorder="1" applyAlignment="1" applyProtection="1">
      <alignment horizontal="center"/>
    </xf>
    <xf numFmtId="0" fontId="38" fillId="0" borderId="6" xfId="0" applyNumberFormat="1" applyFont="1" applyFill="1" applyBorder="1" applyAlignment="1" applyProtection="1">
      <alignment horizontal="center"/>
    </xf>
    <xf numFmtId="3" fontId="38" fillId="2" borderId="2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/>
    <xf numFmtId="0" fontId="0" fillId="0" borderId="6" xfId="0" applyNumberFormat="1" applyFill="1" applyBorder="1" applyAlignment="1" applyProtection="1">
      <alignment horizontal="left"/>
    </xf>
    <xf numFmtId="3" fontId="0" fillId="0" borderId="0" xfId="0" applyNumberFormat="1" applyFont="1" applyBorder="1" applyAlignment="1">
      <alignment horizontal="center"/>
    </xf>
    <xf numFmtId="0" fontId="44" fillId="0" borderId="4" xfId="0" applyFont="1" applyBorder="1"/>
    <xf numFmtId="49" fontId="44" fillId="0" borderId="4" xfId="0" applyNumberFormat="1" applyFont="1" applyBorder="1"/>
    <xf numFmtId="0" fontId="0" fillId="0" borderId="11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 applyProtection="1">
      <alignment horizontal="left" vertical="center" wrapText="1"/>
    </xf>
    <xf numFmtId="14" fontId="0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1" applyNumberFormat="1" applyFont="1" applyFill="1" applyBorder="1" applyAlignment="1" applyProtection="1">
      <alignment horizontal="left" vertical="center" wrapText="1"/>
    </xf>
    <xf numFmtId="3" fontId="0" fillId="0" borderId="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38" fillId="0" borderId="0" xfId="0" applyNumberFormat="1" applyFont="1" applyFill="1" applyBorder="1" applyAlignment="1" applyProtection="1">
      <alignment horizontal="left" vertical="center" wrapText="1"/>
    </xf>
    <xf numFmtId="3" fontId="0" fillId="0" borderId="0" xfId="0" applyNumberFormat="1" applyFont="1" applyFill="1" applyBorder="1" applyAlignment="1" applyProtection="1">
      <alignment horizontal="left" vertical="center" wrapText="1"/>
    </xf>
    <xf numFmtId="0" fontId="38" fillId="2" borderId="28" xfId="0" applyNumberFormat="1" applyFont="1" applyFill="1" applyBorder="1" applyAlignment="1" applyProtection="1">
      <alignment horizontal="left" vertical="center" wrapText="1"/>
    </xf>
    <xf numFmtId="0" fontId="38" fillId="2" borderId="28" xfId="0" applyFont="1" applyFill="1" applyBorder="1" applyAlignment="1">
      <alignment horizontal="left" vertical="center" wrapText="1"/>
    </xf>
    <xf numFmtId="3" fontId="38" fillId="2" borderId="28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18" fillId="0" borderId="0" xfId="1" applyNumberFormat="1" applyFont="1" applyAlignment="1" applyProtection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6" xfId="0" applyNumberFormat="1" applyFill="1" applyBorder="1" applyAlignment="1" applyProtection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0" fontId="0" fillId="0" borderId="4" xfId="0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left" vertical="center" wrapText="1"/>
    </xf>
    <xf numFmtId="167" fontId="29" fillId="2" borderId="5" xfId="0" applyNumberFormat="1" applyFont="1" applyFill="1" applyBorder="1" applyAlignment="1">
      <alignment horizontal="center" vertical="center" wrapText="1"/>
    </xf>
    <xf numFmtId="0" fontId="0" fillId="0" borderId="8" xfId="0" applyBorder="1"/>
    <xf numFmtId="49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/>
    </xf>
    <xf numFmtId="0" fontId="13" fillId="0" borderId="0" xfId="1" applyFont="1" applyBorder="1" applyAlignment="1" applyProtection="1">
      <alignment horizontal="left" vertical="center"/>
    </xf>
    <xf numFmtId="16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0" xfId="1" applyBorder="1" applyAlignment="1" applyProtection="1">
      <alignment horizontal="left"/>
    </xf>
    <xf numFmtId="0" fontId="0" fillId="0" borderId="4" xfId="0" applyNumberFormat="1" applyBorder="1" applyAlignment="1">
      <alignment horizontal="justify"/>
    </xf>
    <xf numFmtId="0" fontId="0" fillId="0" borderId="4" xfId="0" applyNumberFormat="1" applyBorder="1" applyAlignment="1">
      <alignment horizontal="center" wrapText="1"/>
    </xf>
    <xf numFmtId="0" fontId="13" fillId="0" borderId="5" xfId="0" applyNumberFormat="1" applyFont="1" applyFill="1" applyBorder="1" applyAlignment="1">
      <alignment horizontal="left"/>
    </xf>
    <xf numFmtId="0" fontId="13" fillId="0" borderId="5" xfId="1" applyNumberFormat="1" applyFont="1" applyFill="1" applyBorder="1" applyAlignment="1" applyProtection="1"/>
    <xf numFmtId="0" fontId="13" fillId="0" borderId="5" xfId="0" applyNumberFormat="1" applyFont="1" applyFill="1" applyBorder="1"/>
    <xf numFmtId="0" fontId="13" fillId="0" borderId="28" xfId="0" applyNumberFormat="1" applyFont="1" applyFill="1" applyBorder="1"/>
    <xf numFmtId="0" fontId="13" fillId="0" borderId="28" xfId="1" applyNumberFormat="1" applyFont="1" applyFill="1" applyBorder="1" applyAlignment="1" applyProtection="1"/>
    <xf numFmtId="0" fontId="0" fillId="0" borderId="28" xfId="0" applyNumberFormat="1" applyFill="1" applyBorder="1"/>
    <xf numFmtId="0" fontId="0" fillId="0" borderId="5" xfId="0" applyNumberFormat="1" applyFill="1" applyBorder="1"/>
    <xf numFmtId="0" fontId="13" fillId="0" borderId="5" xfId="0" applyNumberFormat="1" applyFont="1" applyFill="1" applyBorder="1" applyAlignment="1">
      <alignment horizontal="left" vertical="top"/>
    </xf>
    <xf numFmtId="0" fontId="13" fillId="0" borderId="7" xfId="0" applyNumberFormat="1" applyFont="1" applyFill="1" applyBorder="1"/>
    <xf numFmtId="3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left" vertical="center"/>
    </xf>
    <xf numFmtId="0" fontId="37" fillId="2" borderId="28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1" fontId="0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0" fontId="0" fillId="0" borderId="29" xfId="0" applyBorder="1"/>
    <xf numFmtId="0" fontId="0" fillId="0" borderId="29" xfId="0" applyFont="1" applyBorder="1"/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49" fontId="0" fillId="0" borderId="0" xfId="0" applyNumberFormat="1" applyBorder="1"/>
    <xf numFmtId="49" fontId="0" fillId="0" borderId="0" xfId="0" applyNumberFormat="1" applyBorder="1" applyAlignment="1">
      <alignment horizontal="left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Border="1" applyAlignment="1"/>
    <xf numFmtId="0" fontId="0" fillId="0" borderId="0" xfId="0" applyFont="1" applyBorder="1" applyAlignment="1"/>
    <xf numFmtId="164" fontId="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justify"/>
    </xf>
    <xf numFmtId="0" fontId="0" fillId="0" borderId="0" xfId="0" applyFont="1" applyBorder="1" applyAlignment="1">
      <alignment horizontal="justify"/>
    </xf>
    <xf numFmtId="0" fontId="3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6" fillId="0" borderId="0" xfId="0" applyFont="1"/>
    <xf numFmtId="0" fontId="13" fillId="0" borderId="0" xfId="0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0" fontId="45" fillId="0" borderId="0" xfId="0" applyFont="1"/>
    <xf numFmtId="0" fontId="0" fillId="0" borderId="0" xfId="0" applyNumberFormat="1" applyAlignment="1">
      <alignment vertical="center"/>
    </xf>
    <xf numFmtId="0" fontId="0" fillId="0" borderId="8" xfId="0" applyNumberFormat="1" applyFont="1" applyBorder="1" applyAlignment="1">
      <alignment vertical="center"/>
    </xf>
    <xf numFmtId="0" fontId="37" fillId="2" borderId="5" xfId="0" applyNumberFormat="1" applyFont="1" applyFill="1" applyBorder="1" applyAlignment="1">
      <alignment horizontal="left" vertical="center"/>
    </xf>
    <xf numFmtId="0" fontId="0" fillId="0" borderId="4" xfId="0" applyNumberFormat="1" applyFont="1" applyBorder="1" applyAlignment="1">
      <alignment horizontal="left" vertical="center"/>
    </xf>
    <xf numFmtId="0" fontId="44" fillId="0" borderId="4" xfId="0" applyFont="1" applyBorder="1" applyAlignment="1">
      <alignment horizontal="left" vertical="center"/>
    </xf>
    <xf numFmtId="0" fontId="0" fillId="0" borderId="4" xfId="0" applyNumberFormat="1" applyBorder="1" applyAlignment="1">
      <alignment horizontal="left" vertical="center"/>
    </xf>
    <xf numFmtId="0" fontId="0" fillId="0" borderId="4" xfId="0" applyNumberFormat="1" applyFill="1" applyBorder="1" applyAlignment="1">
      <alignment horizontal="left" vertical="center"/>
    </xf>
    <xf numFmtId="0" fontId="0" fillId="0" borderId="4" xfId="0" applyNumberFormat="1" applyFont="1" applyBorder="1" applyAlignment="1">
      <alignment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37" fillId="2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Border="1" applyAlignment="1">
      <alignment vertical="center"/>
    </xf>
    <xf numFmtId="0" fontId="0" fillId="0" borderId="5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/>
    </xf>
    <xf numFmtId="0" fontId="9" fillId="0" borderId="4" xfId="0" applyFont="1" applyBorder="1"/>
    <xf numFmtId="49" fontId="0" fillId="0" borderId="4" xfId="0" applyNumberForma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left"/>
    </xf>
    <xf numFmtId="0" fontId="6" fillId="0" borderId="4" xfId="0" applyFont="1" applyBorder="1"/>
    <xf numFmtId="0" fontId="37" fillId="2" borderId="2" xfId="0" applyNumberFormat="1" applyFont="1" applyFill="1" applyBorder="1" applyAlignment="1">
      <alignment horizontal="left" vertical="center"/>
    </xf>
    <xf numFmtId="0" fontId="0" fillId="2" borderId="5" xfId="0" applyNumberFormat="1" applyFont="1" applyFill="1" applyBorder="1" applyAlignment="1" applyProtection="1">
      <alignment horizontal="left"/>
    </xf>
    <xf numFmtId="0" fontId="37" fillId="2" borderId="2" xfId="0" applyNumberFormat="1" applyFont="1" applyFill="1" applyBorder="1" applyAlignment="1">
      <alignment horizontal="center" vertical="center"/>
    </xf>
    <xf numFmtId="0" fontId="18" fillId="0" borderId="4" xfId="0" applyFont="1" applyFill="1" applyBorder="1"/>
    <xf numFmtId="0" fontId="0" fillId="0" borderId="2" xfId="0" applyNumberFormat="1" applyFont="1" applyFill="1" applyBorder="1" applyAlignment="1">
      <alignment vertical="center"/>
    </xf>
    <xf numFmtId="0" fontId="0" fillId="0" borderId="5" xfId="0" applyFont="1" applyBorder="1"/>
    <xf numFmtId="0" fontId="38" fillId="2" borderId="28" xfId="0" applyNumberFormat="1" applyFont="1" applyFill="1" applyBorder="1" applyAlignment="1" applyProtection="1"/>
    <xf numFmtId="0" fontId="13" fillId="0" borderId="0" xfId="5" applyFont="1" applyBorder="1" applyAlignment="1" applyProtection="1">
      <alignment horizontal="justify" vertical="center"/>
    </xf>
    <xf numFmtId="3" fontId="38" fillId="2" borderId="28" xfId="0" applyNumberFormat="1" applyFont="1" applyFill="1" applyBorder="1" applyAlignment="1" applyProtection="1">
      <alignment horizontal="center"/>
    </xf>
    <xf numFmtId="0" fontId="0" fillId="0" borderId="4" xfId="0" applyNumberFormat="1" applyFill="1" applyBorder="1" applyAlignment="1" applyProtection="1"/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Border="1" applyAlignment="1" applyProtection="1">
      <alignment horizontal="center" vertical="center"/>
    </xf>
    <xf numFmtId="49" fontId="1" fillId="0" borderId="16" xfId="0" applyNumberFormat="1" applyFont="1" applyFill="1" applyBorder="1" applyAlignment="1">
      <alignment horizontal="center"/>
    </xf>
    <xf numFmtId="0" fontId="29" fillId="0" borderId="16" xfId="0" applyFont="1" applyFill="1" applyBorder="1" applyAlignment="1">
      <alignment horizontal="left"/>
    </xf>
    <xf numFmtId="3" fontId="1" fillId="0" borderId="16" xfId="0" applyNumberFormat="1" applyFont="1" applyFill="1" applyBorder="1" applyAlignment="1">
      <alignment horizontal="center"/>
    </xf>
    <xf numFmtId="0" fontId="29" fillId="0" borderId="16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5" xfId="0" applyFont="1" applyBorder="1" applyAlignment="1">
      <alignment horizontal="center" vertical="center"/>
    </xf>
    <xf numFmtId="0" fontId="18" fillId="0" borderId="5" xfId="1" applyFont="1" applyBorder="1" applyAlignment="1" applyProtection="1"/>
    <xf numFmtId="0" fontId="18" fillId="0" borderId="5" xfId="1" applyFont="1" applyBorder="1" applyAlignment="1" applyProtection="1">
      <alignment horizontal="center"/>
    </xf>
    <xf numFmtId="0" fontId="29" fillId="0" borderId="5" xfId="0" applyFont="1" applyBorder="1" applyAlignment="1">
      <alignment horizontal="center"/>
    </xf>
    <xf numFmtId="0" fontId="13" fillId="0" borderId="5" xfId="0" applyFont="1" applyBorder="1"/>
    <xf numFmtId="0" fontId="30" fillId="0" borderId="5" xfId="0" applyFont="1" applyBorder="1" applyAlignment="1">
      <alignment horizontal="right"/>
    </xf>
    <xf numFmtId="0" fontId="13" fillId="0" borderId="28" xfId="0" applyFont="1" applyBorder="1"/>
    <xf numFmtId="0" fontId="29" fillId="0" borderId="28" xfId="0" applyFont="1" applyBorder="1" applyAlignment="1">
      <alignment horizontal="center"/>
    </xf>
    <xf numFmtId="0" fontId="39" fillId="0" borderId="28" xfId="1" applyFont="1" applyBorder="1" applyAlignment="1" applyProtection="1">
      <alignment horizontal="left"/>
    </xf>
    <xf numFmtId="0" fontId="39" fillId="0" borderId="5" xfId="1" applyFont="1" applyBorder="1" applyAlignment="1" applyProtection="1">
      <alignment horizontal="left"/>
    </xf>
    <xf numFmtId="0" fontId="39" fillId="0" borderId="28" xfId="1" applyFont="1" applyBorder="1" applyAlignment="1" applyProtection="1"/>
    <xf numFmtId="0" fontId="39" fillId="0" borderId="5" xfId="1" applyFont="1" applyBorder="1" applyAlignment="1" applyProtection="1"/>
    <xf numFmtId="0" fontId="40" fillId="0" borderId="5" xfId="1" applyNumberFormat="1" applyFont="1" applyFill="1" applyBorder="1" applyAlignment="1" applyProtection="1"/>
    <xf numFmtId="0" fontId="40" fillId="0" borderId="2" xfId="1" applyNumberFormat="1" applyFont="1" applyFill="1" applyBorder="1" applyAlignment="1" applyProtection="1"/>
    <xf numFmtId="0" fontId="40" fillId="0" borderId="28" xfId="1" applyNumberFormat="1" applyFont="1" applyFill="1" applyBorder="1" applyAlignment="1" applyProtection="1"/>
    <xf numFmtId="0" fontId="7" fillId="0" borderId="5" xfId="1" applyFill="1" applyBorder="1" applyAlignment="1" applyProtection="1"/>
    <xf numFmtId="0" fontId="44" fillId="0" borderId="29" xfId="0" applyFont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3" fontId="13" fillId="2" borderId="5" xfId="0" applyNumberFormat="1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42" fillId="0" borderId="30" xfId="0" applyFont="1" applyBorder="1" applyAlignment="1">
      <alignment horizontal="left" vertical="center"/>
    </xf>
    <xf numFmtId="0" fontId="42" fillId="7" borderId="30" xfId="0" applyFont="1" applyFill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3" fontId="13" fillId="2" borderId="28" xfId="0" applyNumberFormat="1" applyFont="1" applyFill="1" applyBorder="1" applyAlignment="1">
      <alignment horizontal="left" vertical="center"/>
    </xf>
    <xf numFmtId="0" fontId="0" fillId="0" borderId="31" xfId="0" applyFont="1" applyBorder="1"/>
    <xf numFmtId="0" fontId="13" fillId="0" borderId="32" xfId="0" applyFont="1" applyBorder="1" applyAlignment="1">
      <alignment horizontal="left" vertical="center"/>
    </xf>
    <xf numFmtId="0" fontId="0" fillId="0" borderId="32" xfId="0" applyBorder="1"/>
    <xf numFmtId="3" fontId="13" fillId="2" borderId="5" xfId="0" applyNumberFormat="1" applyFont="1" applyFill="1" applyBorder="1" applyAlignment="1">
      <alignment horizontal="center" vertical="center"/>
    </xf>
    <xf numFmtId="0" fontId="13" fillId="0" borderId="28" xfId="1" applyFont="1" applyBorder="1" applyAlignment="1" applyProtection="1"/>
    <xf numFmtId="0" fontId="29" fillId="0" borderId="28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NumberFormat="1" applyFont="1" applyFill="1" applyBorder="1" applyAlignment="1" applyProtection="1">
      <alignment horizontal="left" vertical="center"/>
    </xf>
    <xf numFmtId="0" fontId="29" fillId="0" borderId="28" xfId="0" applyNumberFormat="1" applyFont="1" applyFill="1" applyBorder="1" applyAlignment="1" applyProtection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7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14" fontId="0" fillId="0" borderId="4" xfId="0" applyNumberFormat="1" applyFill="1" applyBorder="1" applyAlignment="1" applyProtection="1">
      <alignment horizontal="left" vertical="center" wrapText="1"/>
    </xf>
    <xf numFmtId="0" fontId="7" fillId="0" borderId="5" xfId="1" applyBorder="1" applyAlignment="1" applyProtection="1">
      <alignment horizontal="left"/>
    </xf>
    <xf numFmtId="0" fontId="31" fillId="0" borderId="5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18" fillId="0" borderId="28" xfId="1" applyFont="1" applyBorder="1" applyAlignment="1" applyProtection="1"/>
    <xf numFmtId="0" fontId="1" fillId="0" borderId="28" xfId="0" applyFont="1" applyBorder="1" applyAlignment="1">
      <alignment horizontal="left" vertical="center" wrapText="1"/>
    </xf>
    <xf numFmtId="0" fontId="37" fillId="0" borderId="5" xfId="0" applyNumberFormat="1" applyFont="1" applyFill="1" applyBorder="1" applyAlignment="1" applyProtection="1">
      <alignment horizontal="left" vertical="center" wrapText="1"/>
    </xf>
    <xf numFmtId="0" fontId="38" fillId="0" borderId="28" xfId="0" applyNumberFormat="1" applyFont="1" applyFill="1" applyBorder="1" applyAlignment="1" applyProtection="1">
      <alignment horizontal="left" vertical="center" wrapText="1"/>
    </xf>
    <xf numFmtId="0" fontId="0" fillId="0" borderId="5" xfId="0" applyBorder="1"/>
    <xf numFmtId="3" fontId="0" fillId="0" borderId="5" xfId="0" applyNumberFormat="1" applyFont="1" applyBorder="1"/>
    <xf numFmtId="49" fontId="13" fillId="0" borderId="0" xfId="0" applyNumberFormat="1" applyFont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" fontId="0" fillId="0" borderId="0" xfId="0" applyNumberFormat="1" applyFont="1" applyAlignment="1">
      <alignment horizontal="left"/>
    </xf>
    <xf numFmtId="4" fontId="0" fillId="0" borderId="4" xfId="0" applyNumberFormat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0" xfId="0" applyBorder="1"/>
    <xf numFmtId="49" fontId="0" fillId="0" borderId="11" xfId="0" applyNumberFormat="1" applyBorder="1" applyAlignment="1">
      <alignment horizontal="center" vertical="center"/>
    </xf>
    <xf numFmtId="0" fontId="0" fillId="0" borderId="7" xfId="0" applyBorder="1"/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Border="1"/>
    <xf numFmtId="0" fontId="1" fillId="0" borderId="0" xfId="0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center"/>
    </xf>
    <xf numFmtId="0" fontId="7" fillId="0" borderId="6" xfId="1" applyFont="1" applyBorder="1" applyAlignment="1" applyProtection="1"/>
    <xf numFmtId="1" fontId="0" fillId="0" borderId="0" xfId="0" applyNumberFormat="1" applyFill="1"/>
    <xf numFmtId="49" fontId="0" fillId="0" borderId="4" xfId="0" applyNumberFormat="1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13" fillId="0" borderId="4" xfId="0" applyNumberFormat="1" applyFont="1" applyBorder="1" applyAlignment="1">
      <alignment horizontal="center" vertical="top"/>
    </xf>
    <xf numFmtId="3" fontId="42" fillId="0" borderId="0" xfId="0" applyNumberFormat="1" applyFont="1" applyAlignment="1">
      <alignment horizontal="center"/>
    </xf>
    <xf numFmtId="3" fontId="0" fillId="0" borderId="4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/>
    </xf>
    <xf numFmtId="3" fontId="0" fillId="0" borderId="4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170" fontId="13" fillId="0" borderId="4" xfId="0" applyNumberFormat="1" applyFont="1" applyBorder="1" applyAlignment="1">
      <alignment horizontal="center"/>
    </xf>
    <xf numFmtId="0" fontId="9" fillId="0" borderId="0" xfId="0" applyFont="1" applyBorder="1"/>
    <xf numFmtId="0" fontId="6" fillId="0" borderId="0" xfId="0" applyFont="1" applyBorder="1"/>
    <xf numFmtId="0" fontId="0" fillId="0" borderId="0" xfId="0" applyBorder="1" applyAlignment="1">
      <alignment horizontal="center" vertical="center"/>
    </xf>
    <xf numFmtId="1" fontId="0" fillId="0" borderId="0" xfId="0" applyNumberFormat="1" applyFill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 vertical="center"/>
    </xf>
    <xf numFmtId="0" fontId="1" fillId="0" borderId="0" xfId="0" applyFont="1" applyFill="1" applyBorder="1"/>
    <xf numFmtId="0" fontId="7" fillId="0" borderId="0" xfId="1" applyAlignment="1" applyProtection="1"/>
    <xf numFmtId="3" fontId="1" fillId="2" borderId="0" xfId="0" applyNumberFormat="1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18" fillId="0" borderId="6" xfId="1" applyFont="1" applyFill="1" applyBorder="1" applyAlignment="1" applyProtection="1"/>
    <xf numFmtId="2" fontId="0" fillId="0" borderId="4" xfId="0" applyNumberFormat="1" applyFont="1" applyBorder="1" applyAlignment="1">
      <alignment horizontal="center"/>
    </xf>
    <xf numFmtId="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center"/>
    </xf>
    <xf numFmtId="9" fontId="0" fillId="0" borderId="0" xfId="6" applyFont="1" applyBorder="1" applyAlignment="1">
      <alignment horizontal="center"/>
    </xf>
    <xf numFmtId="0" fontId="0" fillId="8" borderId="27" xfId="0" applyFill="1" applyBorder="1"/>
    <xf numFmtId="0" fontId="1" fillId="8" borderId="15" xfId="0" applyFont="1" applyFill="1" applyBorder="1" applyAlignment="1">
      <alignment horizontal="center"/>
    </xf>
    <xf numFmtId="0" fontId="0" fillId="8" borderId="15" xfId="0" applyFill="1" applyBorder="1"/>
    <xf numFmtId="49" fontId="0" fillId="8" borderId="15" xfId="0" applyNumberFormat="1" applyFill="1" applyBorder="1"/>
    <xf numFmtId="49" fontId="0" fillId="8" borderId="15" xfId="0" applyNumberFormat="1" applyFill="1" applyBorder="1" applyAlignment="1">
      <alignment horizontal="center"/>
    </xf>
    <xf numFmtId="0" fontId="18" fillId="8" borderId="15" xfId="0" applyFont="1" applyFill="1" applyBorder="1"/>
    <xf numFmtId="0" fontId="0" fillId="8" borderId="15" xfId="0" applyFill="1" applyBorder="1" applyAlignment="1">
      <alignment horizontal="center"/>
    </xf>
    <xf numFmtId="0" fontId="0" fillId="8" borderId="15" xfId="0" applyFill="1" applyBorder="1" applyAlignment="1">
      <alignment horizontal="left"/>
    </xf>
    <xf numFmtId="0" fontId="0" fillId="8" borderId="15" xfId="0" applyFill="1" applyBorder="1" applyAlignment="1"/>
    <xf numFmtId="0" fontId="0" fillId="8" borderId="0" xfId="0" applyFill="1" applyBorder="1" applyAlignment="1">
      <alignment horizontal="center"/>
    </xf>
    <xf numFmtId="3" fontId="0" fillId="8" borderId="15" xfId="0" applyNumberFormat="1" applyFill="1" applyBorder="1" applyAlignment="1">
      <alignment horizontal="center"/>
    </xf>
    <xf numFmtId="0" fontId="7" fillId="8" borderId="15" xfId="1" applyFill="1" applyBorder="1" applyAlignment="1" applyProtection="1"/>
    <xf numFmtId="0" fontId="18" fillId="8" borderId="16" xfId="0" applyFont="1" applyFill="1" applyBorder="1"/>
    <xf numFmtId="0" fontId="0" fillId="8" borderId="27" xfId="0" applyNumberFormat="1" applyFill="1" applyBorder="1"/>
    <xf numFmtId="0" fontId="1" fillId="8" borderId="15" xfId="0" applyNumberFormat="1" applyFont="1" applyFill="1" applyBorder="1" applyAlignment="1">
      <alignment horizontal="center"/>
    </xf>
    <xf numFmtId="0" fontId="0" fillId="8" borderId="15" xfId="0" applyNumberFormat="1" applyFill="1" applyBorder="1"/>
    <xf numFmtId="0" fontId="13" fillId="8" borderId="15" xfId="0" applyNumberFormat="1" applyFont="1" applyFill="1" applyBorder="1"/>
    <xf numFmtId="0" fontId="0" fillId="8" borderId="15" xfId="0" applyNumberFormat="1" applyFill="1" applyBorder="1" applyAlignment="1">
      <alignment horizontal="center"/>
    </xf>
    <xf numFmtId="0" fontId="0" fillId="8" borderId="15" xfId="0" applyNumberFormat="1" applyFont="1" applyFill="1" applyBorder="1"/>
    <xf numFmtId="0" fontId="0" fillId="8" borderId="15" xfId="0" applyNumberFormat="1" applyFill="1" applyBorder="1" applyAlignment="1">
      <alignment horizontal="left"/>
    </xf>
    <xf numFmtId="0" fontId="11" fillId="8" borderId="0" xfId="0" applyFont="1" applyFill="1"/>
    <xf numFmtId="0" fontId="0" fillId="8" borderId="0" xfId="0" applyFill="1"/>
    <xf numFmtId="0" fontId="11" fillId="8" borderId="0" xfId="0" applyFont="1" applyFill="1" applyBorder="1" applyAlignment="1">
      <alignment horizontal="left"/>
    </xf>
    <xf numFmtId="0" fontId="11" fillId="8" borderId="0" xfId="0" applyFont="1" applyFill="1" applyBorder="1"/>
    <xf numFmtId="1" fontId="1" fillId="0" borderId="0" xfId="0" applyNumberFormat="1" applyFont="1" applyFill="1" applyBorder="1"/>
    <xf numFmtId="0" fontId="43" fillId="9" borderId="0" xfId="0" applyFont="1" applyFill="1" applyBorder="1"/>
    <xf numFmtId="0" fontId="13" fillId="9" borderId="0" xfId="0" applyFont="1" applyFill="1" applyBorder="1"/>
    <xf numFmtId="0" fontId="0" fillId="9" borderId="0" xfId="0" applyFill="1" applyBorder="1"/>
    <xf numFmtId="0" fontId="1" fillId="0" borderId="0" xfId="0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horizontal="right"/>
    </xf>
    <xf numFmtId="0" fontId="11" fillId="8" borderId="0" xfId="0" applyFont="1" applyFill="1" applyBorder="1" applyAlignment="1">
      <alignment horizontal="center"/>
    </xf>
    <xf numFmtId="0" fontId="11" fillId="9" borderId="0" xfId="0" applyFont="1" applyFill="1" applyBorder="1" applyAlignment="1">
      <alignment horizontal="left"/>
    </xf>
    <xf numFmtId="0" fontId="11" fillId="9" borderId="0" xfId="0" applyFont="1" applyFill="1" applyBorder="1" applyAlignment="1">
      <alignment horizontal="center"/>
    </xf>
    <xf numFmtId="0" fontId="11" fillId="9" borderId="0" xfId="0" applyFont="1" applyFill="1" applyBorder="1"/>
    <xf numFmtId="0" fontId="11" fillId="0" borderId="0" xfId="0" applyFont="1" applyFill="1" applyBorder="1" applyAlignment="1">
      <alignment horizontal="left"/>
    </xf>
    <xf numFmtId="1" fontId="0" fillId="0" borderId="0" xfId="0" applyNumberFormat="1" applyFill="1" applyBorder="1" applyAlignment="1">
      <alignment horizontal="center" wrapText="1"/>
    </xf>
    <xf numFmtId="9" fontId="29" fillId="0" borderId="0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left"/>
    </xf>
    <xf numFmtId="3" fontId="1" fillId="0" borderId="4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right"/>
    </xf>
    <xf numFmtId="0" fontId="13" fillId="0" borderId="4" xfId="0" applyFont="1" applyFill="1" applyBorder="1" applyAlignment="1">
      <alignment horizontal="right"/>
    </xf>
    <xf numFmtId="0" fontId="13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9" fontId="0" fillId="0" borderId="4" xfId="0" applyNumberFormat="1" applyFill="1" applyBorder="1" applyAlignment="1">
      <alignment horizontal="center"/>
    </xf>
    <xf numFmtId="9" fontId="1" fillId="0" borderId="4" xfId="0" applyNumberFormat="1" applyFont="1" applyFill="1" applyBorder="1" applyAlignment="1">
      <alignment horizontal="center"/>
    </xf>
    <xf numFmtId="0" fontId="0" fillId="0" borderId="4" xfId="0" applyFill="1" applyBorder="1" applyAlignment="1"/>
    <xf numFmtId="0" fontId="1" fillId="0" borderId="4" xfId="0" applyFont="1" applyFill="1" applyBorder="1" applyAlignment="1">
      <alignment horizontal="left"/>
    </xf>
    <xf numFmtId="3" fontId="13" fillId="0" borderId="4" xfId="0" applyNumberFormat="1" applyFont="1" applyFill="1" applyBorder="1" applyAlignment="1">
      <alignment horizontal="center"/>
    </xf>
    <xf numFmtId="3" fontId="0" fillId="0" borderId="4" xfId="0" applyNumberFormat="1" applyFill="1" applyBorder="1"/>
    <xf numFmtId="0" fontId="11" fillId="0" borderId="19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1" fillId="8" borderId="0" xfId="0" applyFont="1" applyFill="1" applyBorder="1" applyAlignment="1">
      <alignment horizontal="right"/>
    </xf>
    <xf numFmtId="0" fontId="11" fillId="0" borderId="8" xfId="0" applyFont="1" applyFill="1" applyBorder="1"/>
    <xf numFmtId="0" fontId="43" fillId="0" borderId="0" xfId="0" applyFont="1" applyFill="1" applyBorder="1"/>
    <xf numFmtId="0" fontId="11" fillId="0" borderId="0" xfId="0" applyFont="1" applyFill="1" applyBorder="1"/>
    <xf numFmtId="0" fontId="0" fillId="0" borderId="11" xfId="0" applyFill="1" applyBorder="1"/>
    <xf numFmtId="3" fontId="0" fillId="0" borderId="6" xfId="0" applyNumberFormat="1" applyFill="1" applyBorder="1"/>
    <xf numFmtId="0" fontId="43" fillId="8" borderId="0" xfId="0" applyFont="1" applyFill="1" applyBorder="1"/>
    <xf numFmtId="0" fontId="0" fillId="8" borderId="0" xfId="0" applyNumberFormat="1" applyFill="1" applyBorder="1" applyAlignment="1">
      <alignment horizontal="center"/>
    </xf>
    <xf numFmtId="3" fontId="0" fillId="8" borderId="0" xfId="0" applyNumberFormat="1" applyFill="1" applyBorder="1"/>
    <xf numFmtId="0" fontId="0" fillId="8" borderId="0" xfId="0" applyNumberFormat="1" applyFill="1" applyBorder="1"/>
    <xf numFmtId="0" fontId="11" fillId="8" borderId="0" xfId="0" applyNumberFormat="1" applyFont="1" applyFill="1" applyBorder="1" applyAlignment="1">
      <alignment horizontal="left"/>
    </xf>
    <xf numFmtId="0" fontId="11" fillId="9" borderId="0" xfId="0" applyNumberFormat="1" applyFont="1" applyFill="1" applyBorder="1" applyAlignment="1">
      <alignment horizontal="left"/>
    </xf>
    <xf numFmtId="0" fontId="0" fillId="9" borderId="0" xfId="0" applyNumberFormat="1" applyFill="1" applyBorder="1" applyAlignment="1">
      <alignment horizontal="center"/>
    </xf>
    <xf numFmtId="0" fontId="11" fillId="8" borderId="0" xfId="0" applyNumberFormat="1" applyFont="1" applyFill="1" applyBorder="1"/>
    <xf numFmtId="0" fontId="0" fillId="9" borderId="0" xfId="0" applyNumberFormat="1" applyFill="1" applyBorder="1"/>
    <xf numFmtId="0" fontId="1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 vertical="center"/>
    </xf>
    <xf numFmtId="169" fontId="0" fillId="0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169" fontId="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8" borderId="0" xfId="0" applyFont="1" applyFill="1" applyBorder="1"/>
    <xf numFmtId="0" fontId="1" fillId="8" borderId="0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right"/>
    </xf>
    <xf numFmtId="0" fontId="0" fillId="0" borderId="8" xfId="0" applyNumberFormat="1" applyFill="1" applyBorder="1"/>
    <xf numFmtId="1" fontId="1" fillId="0" borderId="4" xfId="0" applyNumberFormat="1" applyFon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13" fillId="0" borderId="4" xfId="0" applyNumberFormat="1" applyFont="1" applyFill="1" applyBorder="1"/>
    <xf numFmtId="0" fontId="0" fillId="0" borderId="4" xfId="0" applyNumberFormat="1" applyFill="1" applyBorder="1" applyAlignment="1">
      <alignment horizontal="left"/>
    </xf>
    <xf numFmtId="0" fontId="0" fillId="0" borderId="8" xfId="0" applyNumberFormat="1" applyFill="1" applyBorder="1" applyAlignment="1">
      <alignment horizontal="center"/>
    </xf>
    <xf numFmtId="9" fontId="0" fillId="0" borderId="4" xfId="0" applyNumberFormat="1" applyFont="1" applyFill="1" applyBorder="1" applyAlignment="1">
      <alignment horizontal="center"/>
    </xf>
    <xf numFmtId="1" fontId="0" fillId="0" borderId="4" xfId="0" applyNumberFormat="1" applyFont="1" applyFill="1" applyBorder="1" applyAlignment="1">
      <alignment horizontal="center"/>
    </xf>
    <xf numFmtId="0" fontId="13" fillId="0" borderId="4" xfId="0" applyNumberFormat="1" applyFont="1" applyFill="1" applyBorder="1" applyAlignment="1">
      <alignment horizontal="left" vertical="top"/>
    </xf>
    <xf numFmtId="0" fontId="46" fillId="8" borderId="0" xfId="0" applyNumberFormat="1" applyFont="1" applyFill="1" applyBorder="1" applyAlignment="1">
      <alignment horizontal="left"/>
    </xf>
    <xf numFmtId="0" fontId="13" fillId="8" borderId="0" xfId="0" applyNumberFormat="1" applyFont="1" applyFill="1" applyBorder="1" applyAlignment="1">
      <alignment horizontal="center"/>
    </xf>
    <xf numFmtId="0" fontId="13" fillId="8" borderId="8" xfId="0" applyNumberFormat="1" applyFont="1" applyFill="1" applyBorder="1" applyAlignment="1">
      <alignment horizontal="center"/>
    </xf>
    <xf numFmtId="0" fontId="0" fillId="0" borderId="10" xfId="0" applyNumberFormat="1" applyFill="1" applyBorder="1"/>
    <xf numFmtId="0" fontId="1" fillId="0" borderId="11" xfId="0" applyNumberFormat="1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49" fontId="0" fillId="0" borderId="11" xfId="0" applyNumberFormat="1" applyFill="1" applyBorder="1" applyAlignment="1">
      <alignment horizontal="center"/>
    </xf>
    <xf numFmtId="0" fontId="0" fillId="0" borderId="11" xfId="0" applyNumberFormat="1" applyFill="1" applyBorder="1"/>
    <xf numFmtId="0" fontId="13" fillId="0" borderId="11" xfId="0" applyNumberFormat="1" applyFont="1" applyFill="1" applyBorder="1"/>
    <xf numFmtId="0" fontId="0" fillId="0" borderId="11" xfId="0" applyNumberFormat="1" applyFill="1" applyBorder="1" applyAlignment="1">
      <alignment horizontal="center"/>
    </xf>
    <xf numFmtId="3" fontId="1" fillId="0" borderId="11" xfId="0" applyNumberFormat="1" applyFont="1" applyFill="1" applyBorder="1" applyAlignment="1">
      <alignment horizontal="center"/>
    </xf>
    <xf numFmtId="0" fontId="0" fillId="0" borderId="11" xfId="0" applyNumberFormat="1" applyFont="1" applyFill="1" applyBorder="1"/>
    <xf numFmtId="0" fontId="0" fillId="0" borderId="11" xfId="0" applyNumberFormat="1" applyFill="1" applyBorder="1" applyAlignment="1">
      <alignment horizontal="left"/>
    </xf>
    <xf numFmtId="0" fontId="0" fillId="0" borderId="27" xfId="0" applyNumberFormat="1" applyFill="1" applyBorder="1"/>
    <xf numFmtId="0" fontId="0" fillId="0" borderId="33" xfId="0" applyNumberForma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29" fillId="0" borderId="0" xfId="0" applyFont="1" applyFill="1" applyBorder="1"/>
    <xf numFmtId="169" fontId="1" fillId="0" borderId="0" xfId="0" applyNumberFormat="1" applyFont="1" applyFill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0" fontId="0" fillId="8" borderId="20" xfId="0" applyNumberFormat="1" applyFill="1" applyBorder="1"/>
    <xf numFmtId="0" fontId="0" fillId="8" borderId="18" xfId="0" applyNumberFormat="1" applyFill="1" applyBorder="1"/>
    <xf numFmtId="0" fontId="1" fillId="8" borderId="20" xfId="0" applyNumberFormat="1" applyFont="1" applyFill="1" applyBorder="1" applyAlignment="1">
      <alignment horizontal="center"/>
    </xf>
    <xf numFmtId="49" fontId="0" fillId="8" borderId="20" xfId="0" applyNumberFormat="1" applyFill="1" applyBorder="1" applyAlignment="1">
      <alignment horizontal="center"/>
    </xf>
    <xf numFmtId="0" fontId="13" fillId="8" borderId="20" xfId="0" applyNumberFormat="1" applyFont="1" applyFill="1" applyBorder="1"/>
    <xf numFmtId="0" fontId="0" fillId="8" borderId="20" xfId="0" applyNumberFormat="1" applyFill="1" applyBorder="1" applyAlignment="1">
      <alignment horizontal="center"/>
    </xf>
    <xf numFmtId="3" fontId="1" fillId="8" borderId="20" xfId="0" applyNumberFormat="1" applyFont="1" applyFill="1" applyBorder="1" applyAlignment="1">
      <alignment horizontal="center"/>
    </xf>
    <xf numFmtId="0" fontId="0" fillId="8" borderId="20" xfId="0" applyNumberFormat="1" applyFont="1" applyFill="1" applyBorder="1"/>
    <xf numFmtId="0" fontId="0" fillId="8" borderId="20" xfId="0" applyNumberFormat="1" applyFill="1" applyBorder="1" applyAlignment="1">
      <alignment horizontal="left"/>
    </xf>
    <xf numFmtId="0" fontId="0" fillId="8" borderId="20" xfId="0" applyFill="1" applyBorder="1"/>
    <xf numFmtId="0" fontId="0" fillId="8" borderId="0" xfId="0" applyFill="1" applyBorder="1"/>
    <xf numFmtId="0" fontId="0" fillId="0" borderId="10" xfId="0" applyFill="1" applyBorder="1"/>
    <xf numFmtId="0" fontId="1" fillId="0" borderId="11" xfId="0" applyFont="1" applyFill="1" applyBorder="1" applyAlignment="1">
      <alignment horizontal="center"/>
    </xf>
    <xf numFmtId="0" fontId="13" fillId="0" borderId="8" xfId="0" applyNumberFormat="1" applyFont="1" applyFill="1" applyBorder="1"/>
    <xf numFmtId="0" fontId="0" fillId="9" borderId="0" xfId="0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9" borderId="0" xfId="0" applyFont="1" applyFill="1" applyBorder="1" applyAlignment="1">
      <alignment horizontal="center"/>
    </xf>
    <xf numFmtId="9" fontId="0" fillId="9" borderId="0" xfId="0" applyNumberFormat="1" applyFill="1" applyBorder="1" applyAlignment="1">
      <alignment horizontal="center"/>
    </xf>
    <xf numFmtId="0" fontId="1" fillId="9" borderId="0" xfId="0" applyFont="1" applyFill="1" applyBorder="1" applyAlignment="1">
      <alignment horizontal="left"/>
    </xf>
    <xf numFmtId="0" fontId="13" fillId="8" borderId="0" xfId="0" applyFont="1" applyFill="1" applyBorder="1"/>
    <xf numFmtId="0" fontId="1" fillId="0" borderId="5" xfId="0" applyFont="1" applyFill="1" applyBorder="1"/>
    <xf numFmtId="0" fontId="0" fillId="4" borderId="0" xfId="0" applyFill="1" applyBorder="1"/>
    <xf numFmtId="0" fontId="13" fillId="0" borderId="4" xfId="0" applyNumberFormat="1" applyFont="1" applyFill="1" applyBorder="1" applyAlignment="1">
      <alignment horizontal="center"/>
    </xf>
    <xf numFmtId="0" fontId="46" fillId="8" borderId="0" xfId="0" applyFont="1" applyFill="1" applyBorder="1" applyAlignment="1">
      <alignment horizontal="left"/>
    </xf>
    <xf numFmtId="0" fontId="13" fillId="8" borderId="0" xfId="0" applyFon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right"/>
    </xf>
    <xf numFmtId="49" fontId="29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9" fontId="1" fillId="0" borderId="0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9" fontId="0" fillId="0" borderId="6" xfId="0" applyNumberFormat="1" applyFont="1" applyBorder="1" applyAlignment="1">
      <alignment horizontal="center" vertical="center"/>
    </xf>
    <xf numFmtId="3" fontId="0" fillId="0" borderId="6" xfId="0" applyNumberFormat="1" applyFont="1" applyFill="1" applyBorder="1" applyAlignment="1">
      <alignment horizontal="center" vertical="center" wrapText="1"/>
    </xf>
    <xf numFmtId="164" fontId="0" fillId="0" borderId="6" xfId="0" applyNumberFormat="1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/>
    <xf numFmtId="0" fontId="13" fillId="0" borderId="2" xfId="0" applyFont="1" applyBorder="1"/>
    <xf numFmtId="4" fontId="0" fillId="0" borderId="11" xfId="0" applyNumberFormat="1" applyFill="1" applyBorder="1" applyAlignment="1">
      <alignment horizontal="center"/>
    </xf>
    <xf numFmtId="4" fontId="0" fillId="8" borderId="15" xfId="0" applyNumberFormat="1" applyFill="1" applyBorder="1" applyAlignment="1">
      <alignment horizontal="center"/>
    </xf>
    <xf numFmtId="0" fontId="1" fillId="9" borderId="0" xfId="0" applyFont="1" applyFill="1" applyBorder="1"/>
    <xf numFmtId="0" fontId="0" fillId="0" borderId="9" xfId="0" applyFont="1" applyBorder="1"/>
    <xf numFmtId="0" fontId="10" fillId="0" borderId="6" xfId="0" applyFont="1" applyBorder="1"/>
    <xf numFmtId="49" fontId="0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justify"/>
    </xf>
    <xf numFmtId="0" fontId="0" fillId="0" borderId="6" xfId="0" applyFont="1" applyBorder="1" applyAlignment="1">
      <alignment horizontal="right"/>
    </xf>
    <xf numFmtId="3" fontId="0" fillId="2" borderId="2" xfId="0" applyNumberFormat="1" applyFill="1" applyBorder="1"/>
    <xf numFmtId="3" fontId="0" fillId="0" borderId="6" xfId="0" applyNumberFormat="1" applyBorder="1"/>
    <xf numFmtId="3" fontId="0" fillId="0" borderId="6" xfId="0" applyNumberFormat="1" applyFont="1" applyBorder="1"/>
    <xf numFmtId="3" fontId="0" fillId="0" borderId="2" xfId="0" applyNumberFormat="1" applyFont="1" applyBorder="1"/>
    <xf numFmtId="0" fontId="1" fillId="0" borderId="6" xfId="0" applyFont="1" applyFill="1" applyBorder="1"/>
    <xf numFmtId="0" fontId="0" fillId="0" borderId="6" xfId="0" applyFont="1" applyFill="1" applyBorder="1"/>
    <xf numFmtId="3" fontId="1" fillId="0" borderId="6" xfId="0" applyNumberFormat="1" applyFont="1" applyFill="1" applyBorder="1" applyAlignment="1">
      <alignment horizontal="left"/>
    </xf>
    <xf numFmtId="0" fontId="0" fillId="9" borderId="0" xfId="0" applyFill="1"/>
    <xf numFmtId="0" fontId="0" fillId="8" borderId="18" xfId="0" applyFont="1" applyFill="1" applyBorder="1"/>
    <xf numFmtId="0" fontId="9" fillId="8" borderId="20" xfId="0" applyFont="1" applyFill="1" applyBorder="1"/>
    <xf numFmtId="0" fontId="10" fillId="8" borderId="20" xfId="0" applyFont="1" applyFill="1" applyBorder="1"/>
    <xf numFmtId="0" fontId="0" fillId="8" borderId="20" xfId="0" applyFill="1" applyBorder="1" applyAlignment="1">
      <alignment horizontal="left"/>
    </xf>
    <xf numFmtId="49" fontId="0" fillId="8" borderId="20" xfId="0" applyNumberFormat="1" applyFont="1" applyFill="1" applyBorder="1" applyAlignment="1">
      <alignment horizontal="center"/>
    </xf>
    <xf numFmtId="0" fontId="0" fillId="8" borderId="20" xfId="0" applyFont="1" applyFill="1" applyBorder="1"/>
    <xf numFmtId="0" fontId="7" fillId="8" borderId="20" xfId="1" applyFont="1" applyFill="1" applyBorder="1" applyAlignment="1" applyProtection="1"/>
    <xf numFmtId="0" fontId="1" fillId="8" borderId="20" xfId="0" applyFont="1" applyFill="1" applyBorder="1"/>
    <xf numFmtId="0" fontId="0" fillId="8" borderId="20" xfId="0" applyFont="1" applyFill="1" applyBorder="1" applyAlignment="1">
      <alignment horizontal="center"/>
    </xf>
    <xf numFmtId="0" fontId="10" fillId="8" borderId="20" xfId="0" applyFont="1" applyFill="1" applyBorder="1" applyAlignment="1">
      <alignment horizontal="justify"/>
    </xf>
    <xf numFmtId="0" fontId="0" fillId="8" borderId="20" xfId="0" applyFont="1" applyFill="1" applyBorder="1" applyAlignment="1">
      <alignment horizontal="right"/>
    </xf>
    <xf numFmtId="3" fontId="0" fillId="8" borderId="20" xfId="0" applyNumberFormat="1" applyFill="1" applyBorder="1"/>
    <xf numFmtId="3" fontId="0" fillId="8" borderId="20" xfId="0" applyNumberFormat="1" applyFont="1" applyFill="1" applyBorder="1"/>
    <xf numFmtId="3" fontId="1" fillId="8" borderId="20" xfId="0" applyNumberFormat="1" applyFont="1" applyFill="1" applyBorder="1" applyAlignment="1">
      <alignment horizontal="left"/>
    </xf>
    <xf numFmtId="0" fontId="0" fillId="0" borderId="8" xfId="0" applyFont="1" applyFill="1" applyBorder="1"/>
    <xf numFmtId="0" fontId="9" fillId="0" borderId="4" xfId="0" applyFont="1" applyFill="1" applyBorder="1"/>
    <xf numFmtId="0" fontId="10" fillId="0" borderId="4" xfId="0" applyFont="1" applyFill="1" applyBorder="1"/>
    <xf numFmtId="49" fontId="0" fillId="0" borderId="4" xfId="0" applyNumberFormat="1" applyFont="1" applyFill="1" applyBorder="1" applyAlignment="1">
      <alignment horizontal="center"/>
    </xf>
    <xf numFmtId="0" fontId="7" fillId="0" borderId="4" xfId="1" applyFont="1" applyFill="1" applyBorder="1" applyAlignment="1" applyProtection="1"/>
    <xf numFmtId="0" fontId="0" fillId="0" borderId="4" xfId="0" applyFont="1" applyFill="1" applyBorder="1" applyAlignment="1">
      <alignment horizontal="right"/>
    </xf>
    <xf numFmtId="3" fontId="0" fillId="0" borderId="4" xfId="0" applyNumberFormat="1" applyFont="1" applyFill="1" applyBorder="1"/>
    <xf numFmtId="0" fontId="0" fillId="0" borderId="8" xfId="0" applyFill="1" applyBorder="1" applyAlignment="1">
      <alignment horizontal="center"/>
    </xf>
    <xf numFmtId="0" fontId="1" fillId="0" borderId="0" xfId="0" applyFont="1" applyBorder="1"/>
    <xf numFmtId="1" fontId="1" fillId="0" borderId="0" xfId="0" applyNumberFormat="1" applyFont="1" applyBorder="1" applyAlignment="1">
      <alignment horizontal="right"/>
    </xf>
    <xf numFmtId="9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29" fillId="0" borderId="0" xfId="0" applyFont="1" applyBorder="1" applyAlignment="1">
      <alignment horizontal="right"/>
    </xf>
    <xf numFmtId="3" fontId="29" fillId="0" borderId="0" xfId="0" applyNumberFormat="1" applyFont="1" applyBorder="1" applyAlignment="1">
      <alignment horizontal="center"/>
    </xf>
    <xf numFmtId="169" fontId="1" fillId="0" borderId="0" xfId="0" applyNumberFormat="1" applyFont="1" applyBorder="1" applyAlignment="1">
      <alignment horizontal="center"/>
    </xf>
    <xf numFmtId="169" fontId="0" fillId="0" borderId="0" xfId="0" applyNumberFormat="1" applyFon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3" fontId="0" fillId="0" borderId="0" xfId="0" applyNumberFormat="1" applyFont="1" applyBorder="1" applyAlignment="1">
      <alignment horizontal="center" vertical="center"/>
    </xf>
    <xf numFmtId="169" fontId="0" fillId="0" borderId="0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/>
    <xf numFmtId="2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9" fontId="0" fillId="0" borderId="0" xfId="6" applyFont="1" applyFill="1" applyBorder="1" applyAlignment="1">
      <alignment horizontal="center"/>
    </xf>
    <xf numFmtId="1" fontId="0" fillId="0" borderId="0" xfId="0" applyNumberFormat="1" applyBorder="1"/>
    <xf numFmtId="49" fontId="29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right"/>
    </xf>
    <xf numFmtId="9" fontId="0" fillId="0" borderId="0" xfId="0" applyNumberFormat="1" applyBorder="1"/>
    <xf numFmtId="0" fontId="1" fillId="9" borderId="1" xfId="0" applyFont="1" applyFill="1" applyBorder="1" applyAlignment="1"/>
    <xf numFmtId="0" fontId="1" fillId="9" borderId="0" xfId="0" applyFont="1" applyFill="1"/>
  </cellXfs>
  <cellStyles count="7">
    <cellStyle name="Dezimal 2" xfId="3"/>
    <cellStyle name="Hyperlink" xfId="1" builtinId="8"/>
    <cellStyle name="Normal 2" xfId="2"/>
    <cellStyle name="Prozent" xfId="6" builtinId="5"/>
    <cellStyle name="Standard" xfId="0" builtinId="0"/>
    <cellStyle name="常规_太阳能采暖" xfId="4"/>
    <cellStyle name="常规_太阳能采暖_2" xfId="5"/>
  </cellStyles>
  <dxfs count="0"/>
  <tableStyles count="0" defaultTableStyle="TableStyleMedium9" defaultPivotStyle="PivotStyleLight16"/>
  <colors>
    <mruColors>
      <color rgb="FFE60000"/>
      <color rgb="FFFFFF99"/>
      <color rgb="FFE61ACE"/>
      <color rgb="FF1CE434"/>
      <color rgb="FF66FF66"/>
      <color rgb="FF2509F7"/>
      <color rgb="FFBC3004"/>
      <color rgb="FFCCE9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title/>
    <c:plotArea>
      <c:layout/>
      <c:barChart>
        <c:barDir val="col"/>
        <c:grouping val="clustered"/>
        <c:ser>
          <c:idx val="0"/>
          <c:order val="0"/>
          <c:tx>
            <c:v>General Heating - Plants worldwide %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GH!$GW$4:$GW$21</c:f>
              <c:strCache>
                <c:ptCount val="18"/>
                <c:pt idx="0">
                  <c:v>Austria</c:v>
                </c:pt>
                <c:pt idx="1">
                  <c:v>China</c:v>
                </c:pt>
                <c:pt idx="2">
                  <c:v>Germany</c:v>
                </c:pt>
                <c:pt idx="3">
                  <c:v>Switzerland</c:v>
                </c:pt>
                <c:pt idx="4">
                  <c:v>Denmark</c:v>
                </c:pt>
                <c:pt idx="5">
                  <c:v>Greece</c:v>
                </c:pt>
                <c:pt idx="6">
                  <c:v>Netherlands</c:v>
                </c:pt>
                <c:pt idx="7">
                  <c:v>Norway</c:v>
                </c:pt>
                <c:pt idx="8">
                  <c:v>France</c:v>
                </c:pt>
                <c:pt idx="9">
                  <c:v>Poland</c:v>
                </c:pt>
                <c:pt idx="10">
                  <c:v>Saudi Arabia</c:v>
                </c:pt>
                <c:pt idx="11">
                  <c:v>USA</c:v>
                </c:pt>
                <c:pt idx="12">
                  <c:v>Canada</c:v>
                </c:pt>
                <c:pt idx="13">
                  <c:v>Finnland</c:v>
                </c:pt>
                <c:pt idx="14">
                  <c:v>Slovenia</c:v>
                </c:pt>
                <c:pt idx="15">
                  <c:v>Czech Republic</c:v>
                </c:pt>
                <c:pt idx="16">
                  <c:v>Spain</c:v>
                </c:pt>
                <c:pt idx="17">
                  <c:v>Sweden</c:v>
                </c:pt>
              </c:strCache>
            </c:strRef>
          </c:cat>
          <c:val>
            <c:numRef>
              <c:f>GH!$GY$4:$GY$21</c:f>
              <c:numCache>
                <c:formatCode>0%</c:formatCode>
                <c:ptCount val="18"/>
                <c:pt idx="0">
                  <c:v>0.12698412698412698</c:v>
                </c:pt>
                <c:pt idx="1">
                  <c:v>4.2328042328042326E-2</c:v>
                </c:pt>
                <c:pt idx="2">
                  <c:v>0.12169312169312169</c:v>
                </c:pt>
                <c:pt idx="3">
                  <c:v>4.7619047619047616E-2</c:v>
                </c:pt>
                <c:pt idx="4">
                  <c:v>0.25925925925925924</c:v>
                </c:pt>
                <c:pt idx="5">
                  <c:v>5.2910052910052907E-2</c:v>
                </c:pt>
                <c:pt idx="6">
                  <c:v>3.7037037037037035E-2</c:v>
                </c:pt>
                <c:pt idx="7">
                  <c:v>5.2910052910052907E-3</c:v>
                </c:pt>
                <c:pt idx="8">
                  <c:v>6.3492063492063489E-2</c:v>
                </c:pt>
                <c:pt idx="9">
                  <c:v>3.7037037037037035E-2</c:v>
                </c:pt>
                <c:pt idx="10">
                  <c:v>5.2910052910052907E-3</c:v>
                </c:pt>
                <c:pt idx="11">
                  <c:v>1.0582010582010581E-2</c:v>
                </c:pt>
                <c:pt idx="12">
                  <c:v>5.2910052910052907E-3</c:v>
                </c:pt>
                <c:pt idx="13">
                  <c:v>5.2910052910052907E-3</c:v>
                </c:pt>
                <c:pt idx="14">
                  <c:v>5.2910052910052907E-3</c:v>
                </c:pt>
                <c:pt idx="15">
                  <c:v>1.0582010582010581E-2</c:v>
                </c:pt>
                <c:pt idx="16">
                  <c:v>5.8201058201058198E-2</c:v>
                </c:pt>
                <c:pt idx="17">
                  <c:v>0.10582010582010581</c:v>
                </c:pt>
              </c:numCache>
            </c:numRef>
          </c:val>
        </c:ser>
        <c:axId val="80007552"/>
        <c:axId val="80009088"/>
      </c:barChart>
      <c:catAx>
        <c:axId val="80007552"/>
        <c:scaling>
          <c:orientation val="minMax"/>
        </c:scaling>
        <c:axPos val="b"/>
        <c:tickLblPos val="nextTo"/>
        <c:crossAx val="80009088"/>
        <c:crosses val="autoZero"/>
        <c:auto val="1"/>
        <c:lblAlgn val="ctr"/>
        <c:lblOffset val="100"/>
      </c:catAx>
      <c:valAx>
        <c:axId val="80009088"/>
        <c:scaling>
          <c:orientation val="minMax"/>
        </c:scaling>
        <c:axPos val="l"/>
        <c:majorGridlines/>
        <c:numFmt formatCode="0%" sourceLinked="1"/>
        <c:tickLblPos val="nextTo"/>
        <c:crossAx val="8000755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m² Collector Area for General Heating (Aperture) per Country and Technology</a:t>
            </a:r>
          </a:p>
        </c:rich>
      </c:tx>
      <c:layout/>
    </c:title>
    <c:plotArea>
      <c:layout/>
      <c:barChart>
        <c:barDir val="col"/>
        <c:grouping val="percentStacked"/>
        <c:ser>
          <c:idx val="0"/>
          <c:order val="0"/>
          <c:tx>
            <c:strRef>
              <c:f>GH!$HI$3</c:f>
              <c:strCache>
                <c:ptCount val="1"/>
                <c:pt idx="0">
                  <c:v>Flat plate High temperature</c:v>
                </c:pt>
              </c:strCache>
            </c:strRef>
          </c:tx>
          <c:dLbls>
            <c:showVal val="1"/>
          </c:dLbls>
          <c:cat>
            <c:strRef>
              <c:f>GH!$HI$8:$HI$21</c:f>
              <c:strCache>
                <c:ptCount val="14"/>
                <c:pt idx="0">
                  <c:v>Denmark</c:v>
                </c:pt>
                <c:pt idx="1">
                  <c:v>Greece</c:v>
                </c:pt>
                <c:pt idx="2">
                  <c:v>Netherlands</c:v>
                </c:pt>
                <c:pt idx="3">
                  <c:v>Norway</c:v>
                </c:pt>
                <c:pt idx="4">
                  <c:v>France</c:v>
                </c:pt>
                <c:pt idx="5">
                  <c:v>Poland</c:v>
                </c:pt>
                <c:pt idx="6">
                  <c:v>Saudi Arabia</c:v>
                </c:pt>
                <c:pt idx="7">
                  <c:v>USA</c:v>
                </c:pt>
                <c:pt idx="8">
                  <c:v>Slovenia</c:v>
                </c:pt>
                <c:pt idx="9">
                  <c:v>Czech Republic</c:v>
                </c:pt>
                <c:pt idx="10">
                  <c:v>Canada</c:v>
                </c:pt>
                <c:pt idx="11">
                  <c:v>Spain</c:v>
                </c:pt>
                <c:pt idx="12">
                  <c:v>Finnland</c:v>
                </c:pt>
                <c:pt idx="13">
                  <c:v>Sweden</c:v>
                </c:pt>
              </c:strCache>
            </c:strRef>
          </c:cat>
          <c:val>
            <c:numRef>
              <c:f>GH!$HJ$8:$HJ$21</c:f>
              <c:numCache>
                <c:formatCode>#,##0</c:formatCode>
                <c:ptCount val="14"/>
                <c:pt idx="0">
                  <c:v>114102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GH!$HJ$3</c:f>
              <c:strCache>
                <c:ptCount val="1"/>
                <c:pt idx="0">
                  <c:v>Flat plate standard</c:v>
                </c:pt>
              </c:strCache>
            </c:strRef>
          </c:tx>
          <c:dLbls>
            <c:showVal val="1"/>
          </c:dLbls>
          <c:cat>
            <c:strRef>
              <c:f>GH!$HI$8:$HI$21</c:f>
              <c:strCache>
                <c:ptCount val="14"/>
                <c:pt idx="0">
                  <c:v>Denmark</c:v>
                </c:pt>
                <c:pt idx="1">
                  <c:v>Greece</c:v>
                </c:pt>
                <c:pt idx="2">
                  <c:v>Netherlands</c:v>
                </c:pt>
                <c:pt idx="3">
                  <c:v>Norway</c:v>
                </c:pt>
                <c:pt idx="4">
                  <c:v>France</c:v>
                </c:pt>
                <c:pt idx="5">
                  <c:v>Poland</c:v>
                </c:pt>
                <c:pt idx="6">
                  <c:v>Saudi Arabia</c:v>
                </c:pt>
                <c:pt idx="7">
                  <c:v>USA</c:v>
                </c:pt>
                <c:pt idx="8">
                  <c:v>Slovenia</c:v>
                </c:pt>
                <c:pt idx="9">
                  <c:v>Czech Republic</c:v>
                </c:pt>
                <c:pt idx="10">
                  <c:v>Canada</c:v>
                </c:pt>
                <c:pt idx="11">
                  <c:v>Spain</c:v>
                </c:pt>
                <c:pt idx="12">
                  <c:v>Finnland</c:v>
                </c:pt>
                <c:pt idx="13">
                  <c:v>Sweden</c:v>
                </c:pt>
              </c:strCache>
            </c:strRef>
          </c:cat>
          <c:val>
            <c:numRef>
              <c:f>GH!$HK$7:$HK$21</c:f>
              <c:numCache>
                <c:formatCode>#,##0</c:formatCode>
                <c:ptCount val="15"/>
                <c:pt idx="0">
                  <c:v>743</c:v>
                </c:pt>
                <c:pt idx="1">
                  <c:v>270829</c:v>
                </c:pt>
                <c:pt idx="2">
                  <c:v>10528</c:v>
                </c:pt>
                <c:pt idx="3">
                  <c:v>15500</c:v>
                </c:pt>
                <c:pt idx="4">
                  <c:v>12581</c:v>
                </c:pt>
                <c:pt idx="5">
                  <c:v>12965</c:v>
                </c:pt>
                <c:pt idx="6">
                  <c:v>8175</c:v>
                </c:pt>
                <c:pt idx="7">
                  <c:v>36305</c:v>
                </c:pt>
                <c:pt idx="8">
                  <c:v>969</c:v>
                </c:pt>
                <c:pt idx="9">
                  <c:v>892</c:v>
                </c:pt>
                <c:pt idx="10">
                  <c:v>1301</c:v>
                </c:pt>
                <c:pt idx="11">
                  <c:v>2164</c:v>
                </c:pt>
                <c:pt idx="12">
                  <c:v>4398</c:v>
                </c:pt>
                <c:pt idx="13">
                  <c:v>1430</c:v>
                </c:pt>
                <c:pt idx="14">
                  <c:v>30041</c:v>
                </c:pt>
              </c:numCache>
            </c:numRef>
          </c:val>
        </c:ser>
        <c:ser>
          <c:idx val="2"/>
          <c:order val="2"/>
          <c:tx>
            <c:strRef>
              <c:f>GH!$HK$3</c:f>
              <c:strCache>
                <c:ptCount val="1"/>
                <c:pt idx="0">
                  <c:v>CPC Evacuated Tube</c:v>
                </c:pt>
              </c:strCache>
            </c:strRef>
          </c:tx>
          <c:dLbls>
            <c:showVal val="1"/>
          </c:dLbls>
          <c:cat>
            <c:strRef>
              <c:f>GH!$HI$8:$HI$21</c:f>
              <c:strCache>
                <c:ptCount val="14"/>
                <c:pt idx="0">
                  <c:v>Denmark</c:v>
                </c:pt>
                <c:pt idx="1">
                  <c:v>Greece</c:v>
                </c:pt>
                <c:pt idx="2">
                  <c:v>Netherlands</c:v>
                </c:pt>
                <c:pt idx="3">
                  <c:v>Norway</c:v>
                </c:pt>
                <c:pt idx="4">
                  <c:v>France</c:v>
                </c:pt>
                <c:pt idx="5">
                  <c:v>Poland</c:v>
                </c:pt>
                <c:pt idx="6">
                  <c:v>Saudi Arabia</c:v>
                </c:pt>
                <c:pt idx="7">
                  <c:v>USA</c:v>
                </c:pt>
                <c:pt idx="8">
                  <c:v>Slovenia</c:v>
                </c:pt>
                <c:pt idx="9">
                  <c:v>Czech Republic</c:v>
                </c:pt>
                <c:pt idx="10">
                  <c:v>Canada</c:v>
                </c:pt>
                <c:pt idx="11">
                  <c:v>Spain</c:v>
                </c:pt>
                <c:pt idx="12">
                  <c:v>Finnland</c:v>
                </c:pt>
                <c:pt idx="13">
                  <c:v>Sweden</c:v>
                </c:pt>
              </c:strCache>
            </c:strRef>
          </c:cat>
          <c:val>
            <c:numRef>
              <c:f>GH!$HL$7:$HL$21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989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502</c:v>
                </c:pt>
              </c:numCache>
            </c:numRef>
          </c:val>
        </c:ser>
        <c:ser>
          <c:idx val="3"/>
          <c:order val="3"/>
          <c:tx>
            <c:strRef>
              <c:f>GH!$HL$3</c:f>
              <c:strCache>
                <c:ptCount val="1"/>
                <c:pt idx="0">
                  <c:v>Unglazed collector</c:v>
                </c:pt>
              </c:strCache>
            </c:strRef>
          </c:tx>
          <c:cat>
            <c:strRef>
              <c:f>GH!$HI$8:$HI$21</c:f>
              <c:strCache>
                <c:ptCount val="14"/>
                <c:pt idx="0">
                  <c:v>Denmark</c:v>
                </c:pt>
                <c:pt idx="1">
                  <c:v>Greece</c:v>
                </c:pt>
                <c:pt idx="2">
                  <c:v>Netherlands</c:v>
                </c:pt>
                <c:pt idx="3">
                  <c:v>Norway</c:v>
                </c:pt>
                <c:pt idx="4">
                  <c:v>France</c:v>
                </c:pt>
                <c:pt idx="5">
                  <c:v>Poland</c:v>
                </c:pt>
                <c:pt idx="6">
                  <c:v>Saudi Arabia</c:v>
                </c:pt>
                <c:pt idx="7">
                  <c:v>USA</c:v>
                </c:pt>
                <c:pt idx="8">
                  <c:v>Slovenia</c:v>
                </c:pt>
                <c:pt idx="9">
                  <c:v>Czech Republic</c:v>
                </c:pt>
                <c:pt idx="10">
                  <c:v>Canada</c:v>
                </c:pt>
                <c:pt idx="11">
                  <c:v>Spain</c:v>
                </c:pt>
                <c:pt idx="12">
                  <c:v>Finnland</c:v>
                </c:pt>
                <c:pt idx="13">
                  <c:v>Sweden</c:v>
                </c:pt>
              </c:strCache>
            </c:strRef>
          </c:cat>
          <c:val>
            <c:numRef>
              <c:f>GH!$HM$4:$HM$21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519</c:v>
                </c:pt>
                <c:pt idx="3">
                  <c:v>7813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4550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4"/>
          <c:order val="4"/>
          <c:tx>
            <c:strRef>
              <c:f>GH!$HM$3</c:f>
              <c:strCache>
                <c:ptCount val="1"/>
                <c:pt idx="0">
                  <c:v>Heat pipe + Evacuated solar collector</c:v>
                </c:pt>
              </c:strCache>
            </c:strRef>
          </c:tx>
          <c:dLbls>
            <c:showVal val="1"/>
          </c:dLbls>
          <c:cat>
            <c:strRef>
              <c:f>GH!$HI$8:$HI$21</c:f>
              <c:strCache>
                <c:ptCount val="14"/>
                <c:pt idx="0">
                  <c:v>Denmark</c:v>
                </c:pt>
                <c:pt idx="1">
                  <c:v>Greece</c:v>
                </c:pt>
                <c:pt idx="2">
                  <c:v>Netherlands</c:v>
                </c:pt>
                <c:pt idx="3">
                  <c:v>Norway</c:v>
                </c:pt>
                <c:pt idx="4">
                  <c:v>France</c:v>
                </c:pt>
                <c:pt idx="5">
                  <c:v>Poland</c:v>
                </c:pt>
                <c:pt idx="6">
                  <c:v>Saudi Arabia</c:v>
                </c:pt>
                <c:pt idx="7">
                  <c:v>USA</c:v>
                </c:pt>
                <c:pt idx="8">
                  <c:v>Slovenia</c:v>
                </c:pt>
                <c:pt idx="9">
                  <c:v>Czech Republic</c:v>
                </c:pt>
                <c:pt idx="10">
                  <c:v>Canada</c:v>
                </c:pt>
                <c:pt idx="11">
                  <c:v>Spain</c:v>
                </c:pt>
                <c:pt idx="12">
                  <c:v>Finnland</c:v>
                </c:pt>
                <c:pt idx="13">
                  <c:v>Sweden</c:v>
                </c:pt>
              </c:strCache>
            </c:strRef>
          </c:cat>
          <c:val>
            <c:numRef>
              <c:f>GH!$HN$4:$HN$21</c:f>
              <c:numCache>
                <c:formatCode>#,##0</c:formatCode>
                <c:ptCount val="18"/>
                <c:pt idx="0">
                  <c:v>0</c:v>
                </c:pt>
                <c:pt idx="1">
                  <c:v>9394.4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300"/>
        <c:overlap val="100"/>
        <c:axId val="83956096"/>
        <c:axId val="83958016"/>
      </c:barChart>
      <c:catAx>
        <c:axId val="839560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Country</a:t>
                </a:r>
              </a:p>
            </c:rich>
          </c:tx>
          <c:layout/>
        </c:title>
        <c:majorTickMark val="none"/>
        <c:tickLblPos val="nextTo"/>
        <c:crossAx val="83958016"/>
        <c:crosses val="autoZero"/>
        <c:auto val="1"/>
        <c:lblAlgn val="ctr"/>
        <c:lblOffset val="100"/>
      </c:catAx>
      <c:valAx>
        <c:axId val="83958016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m² Collector Area (Aperture)</a:t>
                </a:r>
              </a:p>
            </c:rich>
          </c:tx>
          <c:layout/>
        </c:title>
        <c:numFmt formatCode="#,##0" sourceLinked="0"/>
        <c:tickLblPos val="none"/>
        <c:crossAx val="83956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87199640217282"/>
          <c:y val="0.18304470083621494"/>
          <c:w val="0.25860116683382772"/>
          <c:h val="0.56201993658215565"/>
        </c:manualLayout>
      </c:layout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title>
      <c:tx>
        <c:rich>
          <a:bodyPr/>
          <a:lstStyle/>
          <a:p>
            <a:pPr>
              <a:defRPr/>
            </a:pPr>
            <a:r>
              <a:rPr lang="en-US"/>
              <a:t>Installed Solar Thermal Plants for General Cooling Worldwide in %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Installed Plants for General Cooling worldwide in %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Val val="1"/>
          </c:dLbls>
          <c:cat>
            <c:strRef>
              <c:f>GC!$AS$2:$AS$19</c:f>
              <c:strCache>
                <c:ptCount val="18"/>
                <c:pt idx="0">
                  <c:v>China</c:v>
                </c:pt>
                <c:pt idx="1">
                  <c:v>Thailand</c:v>
                </c:pt>
                <c:pt idx="2">
                  <c:v>Indonesia</c:v>
                </c:pt>
                <c:pt idx="3">
                  <c:v>Czech Republic</c:v>
                </c:pt>
                <c:pt idx="4">
                  <c:v>Portugal</c:v>
                </c:pt>
                <c:pt idx="5">
                  <c:v>Singapore</c:v>
                </c:pt>
                <c:pt idx="6">
                  <c:v>Dubai</c:v>
                </c:pt>
                <c:pt idx="7">
                  <c:v>Italy</c:v>
                </c:pt>
                <c:pt idx="8">
                  <c:v>Jamaica</c:v>
                </c:pt>
                <c:pt idx="9">
                  <c:v>Spain</c:v>
                </c:pt>
                <c:pt idx="10">
                  <c:v>Sudan</c:v>
                </c:pt>
                <c:pt idx="11">
                  <c:v>Greece</c:v>
                </c:pt>
                <c:pt idx="12">
                  <c:v>Germany</c:v>
                </c:pt>
                <c:pt idx="13">
                  <c:v>Turkey</c:v>
                </c:pt>
                <c:pt idx="14">
                  <c:v>Austria</c:v>
                </c:pt>
                <c:pt idx="15">
                  <c:v>Australia</c:v>
                </c:pt>
                <c:pt idx="16">
                  <c:v>USA</c:v>
                </c:pt>
                <c:pt idx="17">
                  <c:v>Canada</c:v>
                </c:pt>
              </c:strCache>
            </c:strRef>
          </c:cat>
          <c:val>
            <c:numRef>
              <c:f>GC!$AU$2:$AU$19</c:f>
              <c:numCache>
                <c:formatCode>0%</c:formatCode>
                <c:ptCount val="18"/>
                <c:pt idx="0">
                  <c:v>0.14285714285714285</c:v>
                </c:pt>
                <c:pt idx="1">
                  <c:v>0</c:v>
                </c:pt>
                <c:pt idx="2">
                  <c:v>3.5714285714285712E-2</c:v>
                </c:pt>
                <c:pt idx="3">
                  <c:v>3.5714285714285712E-2</c:v>
                </c:pt>
                <c:pt idx="4">
                  <c:v>7.1428571428571425E-2</c:v>
                </c:pt>
                <c:pt idx="5">
                  <c:v>3.5714285714285712E-2</c:v>
                </c:pt>
                <c:pt idx="6">
                  <c:v>0</c:v>
                </c:pt>
                <c:pt idx="7">
                  <c:v>0.10714285714285714</c:v>
                </c:pt>
                <c:pt idx="8">
                  <c:v>3.5714285714285712E-2</c:v>
                </c:pt>
                <c:pt idx="9">
                  <c:v>0.25</c:v>
                </c:pt>
                <c:pt idx="10">
                  <c:v>3.5714285714285712E-2</c:v>
                </c:pt>
                <c:pt idx="11">
                  <c:v>3.5714285714285712E-2</c:v>
                </c:pt>
                <c:pt idx="12">
                  <c:v>3.5714285714285712E-2</c:v>
                </c:pt>
                <c:pt idx="13">
                  <c:v>3.5714285714285712E-2</c:v>
                </c:pt>
                <c:pt idx="14">
                  <c:v>3.5714285714285712E-2</c:v>
                </c:pt>
                <c:pt idx="15">
                  <c:v>7.1428571428571425E-2</c:v>
                </c:pt>
                <c:pt idx="16">
                  <c:v>3.5714285714285712E-2</c:v>
                </c:pt>
                <c:pt idx="17">
                  <c:v>0</c:v>
                </c:pt>
              </c:numCache>
            </c:numRef>
          </c:val>
        </c:ser>
        <c:axId val="85607168"/>
        <c:axId val="85608704"/>
      </c:barChart>
      <c:catAx>
        <c:axId val="85607168"/>
        <c:scaling>
          <c:orientation val="minMax"/>
        </c:scaling>
        <c:axPos val="b"/>
        <c:tickLblPos val="nextTo"/>
        <c:crossAx val="85608704"/>
        <c:crosses val="autoZero"/>
        <c:auto val="1"/>
        <c:lblAlgn val="ctr"/>
        <c:lblOffset val="100"/>
      </c:catAx>
      <c:valAx>
        <c:axId val="85608704"/>
        <c:scaling>
          <c:orientation val="minMax"/>
        </c:scaling>
        <c:axPos val="l"/>
        <c:majorGridlines/>
        <c:numFmt formatCode="0%" sourceLinked="1"/>
        <c:tickLblPos val="nextTo"/>
        <c:crossAx val="8560716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barChart>
        <c:barDir val="col"/>
        <c:grouping val="clustered"/>
        <c:ser>
          <c:idx val="0"/>
          <c:order val="0"/>
          <c:tx>
            <c:v>% of Collector Types for General Cooling installed in Europe based on worldwide collectors</c:v>
          </c:tx>
          <c:spPr>
            <a:solidFill>
              <a:schemeClr val="bg1">
                <a:lumMod val="95000"/>
              </a:schemeClr>
            </a:solidFill>
          </c:spPr>
          <c:dLbls>
            <c:showVal val="1"/>
          </c:dLbls>
          <c:cat>
            <c:strRef>
              <c:f>GC!$AY$24:$BD$24</c:f>
              <c:strCache>
                <c:ptCount val="6"/>
                <c:pt idx="0">
                  <c:v>Flat plate High temperature</c:v>
                </c:pt>
                <c:pt idx="1">
                  <c:v>Flat plate standard</c:v>
                </c:pt>
                <c:pt idx="2">
                  <c:v>CPC Evacuated Tube</c:v>
                </c:pt>
                <c:pt idx="3">
                  <c:v> Parabolic Trough</c:v>
                </c:pt>
                <c:pt idx="4">
                  <c:v>Heat pipe + Evacuated solar collector</c:v>
                </c:pt>
                <c:pt idx="5">
                  <c:v>Heat pipe Collector </c:v>
                </c:pt>
              </c:strCache>
            </c:strRef>
          </c:cat>
          <c:val>
            <c:numRef>
              <c:f>GC!$AY$33:$BD$33</c:f>
              <c:numCache>
                <c:formatCode>0%</c:formatCode>
                <c:ptCount val="6"/>
                <c:pt idx="0">
                  <c:v>0.2</c:v>
                </c:pt>
                <c:pt idx="1">
                  <c:v>0.8571428571428571</c:v>
                </c:pt>
                <c:pt idx="2">
                  <c:v>0.75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85636608"/>
        <c:axId val="85638144"/>
      </c:barChart>
      <c:catAx>
        <c:axId val="85636608"/>
        <c:scaling>
          <c:orientation val="minMax"/>
        </c:scaling>
        <c:axPos val="b"/>
        <c:tickLblPos val="nextTo"/>
        <c:crossAx val="85638144"/>
        <c:crosses val="autoZero"/>
        <c:auto val="1"/>
        <c:lblAlgn val="ctr"/>
        <c:lblOffset val="100"/>
      </c:catAx>
      <c:valAx>
        <c:axId val="85638144"/>
        <c:scaling>
          <c:orientation val="minMax"/>
        </c:scaling>
        <c:axPos val="l"/>
        <c:majorGridlines/>
        <c:numFmt formatCode="0%" sourceLinked="1"/>
        <c:tickLblPos val="nextTo"/>
        <c:crossAx val="8563660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8"/>
  <c:chart>
    <c:title>
      <c:tx>
        <c:rich>
          <a:bodyPr/>
          <a:lstStyle/>
          <a:p>
            <a:pPr>
              <a:defRPr/>
            </a:pPr>
            <a:r>
              <a:rPr lang="de-DE"/>
              <a:t>Installed Collector Area for General Cooling Worldwide (Aperture)</a:t>
            </a:r>
          </a:p>
        </c:rich>
      </c:tx>
      <c:layout>
        <c:manualLayout>
          <c:xMode val="edge"/>
          <c:yMode val="edge"/>
          <c:x val="0.15172776002544924"/>
          <c:y val="2.7826092037173174E-2"/>
        </c:manualLayout>
      </c:layout>
    </c:title>
    <c:plotArea>
      <c:layout>
        <c:manualLayout>
          <c:layoutTarget val="inner"/>
          <c:xMode val="edge"/>
          <c:yMode val="edge"/>
          <c:x val="6.8210397745936902E-2"/>
          <c:y val="0.29705521799479118"/>
          <c:w val="0.75753102608656575"/>
          <c:h val="0.40333409167346268"/>
        </c:manualLayout>
      </c:layout>
      <c:barChart>
        <c:barDir val="col"/>
        <c:grouping val="clustered"/>
        <c:ser>
          <c:idx val="0"/>
          <c:order val="0"/>
          <c:tx>
            <c:v>Installed Collector Area for General Cooling Worldwide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GC!$BP$5:$BP$22</c:f>
              <c:strCache>
                <c:ptCount val="18"/>
                <c:pt idx="0">
                  <c:v>Austria</c:v>
                </c:pt>
                <c:pt idx="1">
                  <c:v>Australia</c:v>
                </c:pt>
                <c:pt idx="2">
                  <c:v>China</c:v>
                </c:pt>
                <c:pt idx="3">
                  <c:v>Thailand</c:v>
                </c:pt>
                <c:pt idx="4">
                  <c:v>Indonesia</c:v>
                </c:pt>
                <c:pt idx="5">
                  <c:v>Czech Republic</c:v>
                </c:pt>
                <c:pt idx="6">
                  <c:v>Portugal</c:v>
                </c:pt>
                <c:pt idx="7">
                  <c:v>Singapore</c:v>
                </c:pt>
                <c:pt idx="8">
                  <c:v>Dubai</c:v>
                </c:pt>
                <c:pt idx="9">
                  <c:v>Italy</c:v>
                </c:pt>
                <c:pt idx="10">
                  <c:v>Jamaica</c:v>
                </c:pt>
                <c:pt idx="11">
                  <c:v>Spain</c:v>
                </c:pt>
                <c:pt idx="12">
                  <c:v>Sudan</c:v>
                </c:pt>
                <c:pt idx="13">
                  <c:v>Greece</c:v>
                </c:pt>
                <c:pt idx="14">
                  <c:v>Germany</c:v>
                </c:pt>
                <c:pt idx="15">
                  <c:v>Turkey</c:v>
                </c:pt>
                <c:pt idx="16">
                  <c:v>USA</c:v>
                </c:pt>
                <c:pt idx="17">
                  <c:v>Canada</c:v>
                </c:pt>
              </c:strCache>
            </c:strRef>
          </c:cat>
          <c:val>
            <c:numRef>
              <c:f>GC!$BR$5:$BR$22</c:f>
              <c:numCache>
                <c:formatCode>0.0%</c:formatCode>
                <c:ptCount val="18"/>
                <c:pt idx="0">
                  <c:v>9.6056368708999067E-3</c:v>
                </c:pt>
                <c:pt idx="1">
                  <c:v>3.9342756045588727E-2</c:v>
                </c:pt>
                <c:pt idx="2">
                  <c:v>0.27312320740858659</c:v>
                </c:pt>
                <c:pt idx="3">
                  <c:v>0</c:v>
                </c:pt>
                <c:pt idx="4">
                  <c:v>1.773391310661852E-2</c:v>
                </c:pt>
                <c:pt idx="5">
                  <c:v>9.3556864420743374E-3</c:v>
                </c:pt>
                <c:pt idx="6">
                  <c:v>3.7038743712839071E-2</c:v>
                </c:pt>
                <c:pt idx="7">
                  <c:v>6.1963968039858014E-2</c:v>
                </c:pt>
                <c:pt idx="8">
                  <c:v>0</c:v>
                </c:pt>
                <c:pt idx="9">
                  <c:v>7.4478944120020887E-2</c:v>
                </c:pt>
                <c:pt idx="10">
                  <c:v>1.7131728065104407E-2</c:v>
                </c:pt>
                <c:pt idx="11">
                  <c:v>0.12942614732832317</c:v>
                </c:pt>
                <c:pt idx="12">
                  <c:v>0.20945566661360457</c:v>
                </c:pt>
                <c:pt idx="13">
                  <c:v>4.7127524988061026E-2</c:v>
                </c:pt>
                <c:pt idx="14">
                  <c:v>2.3213622438008105E-2</c:v>
                </c:pt>
                <c:pt idx="15">
                  <c:v>2.0945566661360455E-2</c:v>
                </c:pt>
                <c:pt idx="16">
                  <c:v>3.0056888159052254E-2</c:v>
                </c:pt>
                <c:pt idx="17">
                  <c:v>0</c:v>
                </c:pt>
              </c:numCache>
            </c:numRef>
          </c:val>
        </c:ser>
        <c:axId val="85531264"/>
        <c:axId val="85557632"/>
      </c:barChart>
      <c:catAx>
        <c:axId val="85531264"/>
        <c:scaling>
          <c:orientation val="minMax"/>
        </c:scaling>
        <c:axPos val="b"/>
        <c:tickLblPos val="nextTo"/>
        <c:crossAx val="85557632"/>
        <c:crosses val="autoZero"/>
        <c:auto val="1"/>
        <c:lblAlgn val="ctr"/>
        <c:lblOffset val="100"/>
      </c:catAx>
      <c:valAx>
        <c:axId val="85557632"/>
        <c:scaling>
          <c:orientation val="minMax"/>
        </c:scaling>
        <c:axPos val="l"/>
        <c:majorGridlines/>
        <c:numFmt formatCode="0.0%" sourceLinked="1"/>
        <c:tickLblPos val="nextTo"/>
        <c:crossAx val="85531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238385830544725"/>
          <c:y val="0.28848500075042832"/>
          <c:w val="0.16754344511338756"/>
          <c:h val="0.40424738637405272"/>
        </c:manualLayout>
      </c:layout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8"/>
  <c:chart>
    <c:title>
      <c:tx>
        <c:rich>
          <a:bodyPr/>
          <a:lstStyle/>
          <a:p>
            <a:pPr>
              <a:defRPr/>
            </a:pPr>
            <a:r>
              <a:rPr lang="en-US"/>
              <a:t>Total Installed Collector Area for General Cooling - (Aperture)</a:t>
            </a:r>
          </a:p>
        </c:rich>
      </c:tx>
      <c:layout>
        <c:manualLayout>
          <c:xMode val="edge"/>
          <c:yMode val="edge"/>
          <c:x val="0.13863485224195868"/>
          <c:y val="2.9512520551287627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v>Total Installed Area for General Cooling - aperture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GC!$BT$5:$BT$10</c:f>
              <c:strCache>
                <c:ptCount val="6"/>
                <c:pt idx="0">
                  <c:v>Asia</c:v>
                </c:pt>
                <c:pt idx="1">
                  <c:v>Australia</c:v>
                </c:pt>
                <c:pt idx="2">
                  <c:v>Europe</c:v>
                </c:pt>
                <c:pt idx="3">
                  <c:v>Middle East</c:v>
                </c:pt>
                <c:pt idx="4">
                  <c:v>North America</c:v>
                </c:pt>
                <c:pt idx="5">
                  <c:v>Central America</c:v>
                </c:pt>
              </c:strCache>
            </c:strRef>
          </c:cat>
          <c:val>
            <c:numRef>
              <c:f>GC!$BV$5:$BV$10</c:f>
              <c:numCache>
                <c:formatCode>0%</c:formatCode>
                <c:ptCount val="6"/>
                <c:pt idx="0">
                  <c:v>0.35282108855506306</c:v>
                </c:pt>
                <c:pt idx="1">
                  <c:v>3.9342756045588727E-2</c:v>
                </c:pt>
                <c:pt idx="2">
                  <c:v>0.35119187256158696</c:v>
                </c:pt>
                <c:pt idx="3">
                  <c:v>0</c:v>
                </c:pt>
                <c:pt idx="4">
                  <c:v>3.0056888159052254E-2</c:v>
                </c:pt>
                <c:pt idx="5">
                  <c:v>1.7131728065104407E-2</c:v>
                </c:pt>
              </c:numCache>
            </c:numRef>
          </c:val>
        </c:ser>
        <c:gapWidth val="100"/>
        <c:axId val="85721472"/>
        <c:axId val="85723008"/>
      </c:barChart>
      <c:catAx>
        <c:axId val="85721472"/>
        <c:scaling>
          <c:orientation val="minMax"/>
        </c:scaling>
        <c:axPos val="b"/>
        <c:tickLblPos val="nextTo"/>
        <c:crossAx val="85723008"/>
        <c:crosses val="autoZero"/>
        <c:auto val="1"/>
        <c:lblAlgn val="ctr"/>
        <c:lblOffset val="100"/>
      </c:catAx>
      <c:valAx>
        <c:axId val="85723008"/>
        <c:scaling>
          <c:orientation val="minMax"/>
        </c:scaling>
        <c:axPos val="l"/>
        <c:majorGridlines/>
        <c:numFmt formatCode="0%" sourceLinked="1"/>
        <c:tickLblPos val="nextTo"/>
        <c:crossAx val="8572147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title>
      <c:layout>
        <c:manualLayout>
          <c:xMode val="edge"/>
          <c:yMode val="edge"/>
          <c:x val="8.1968411405180699E-2"/>
          <c:y val="0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v>Installed Solar Thermal Plants for General Cooling per Periode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GC!$AO$2:$AO$7</c:f>
              <c:strCache>
                <c:ptCount val="6"/>
                <c:pt idx="0">
                  <c:v>1985-1990</c:v>
                </c:pt>
                <c:pt idx="1">
                  <c:v>1991-1995</c:v>
                </c:pt>
                <c:pt idx="2">
                  <c:v>1996-2000</c:v>
                </c:pt>
                <c:pt idx="3">
                  <c:v>2001-2005</c:v>
                </c:pt>
                <c:pt idx="4">
                  <c:v>2006-2013</c:v>
                </c:pt>
                <c:pt idx="5">
                  <c:v>no Info</c:v>
                </c:pt>
              </c:strCache>
            </c:strRef>
          </c:cat>
          <c:val>
            <c:numRef>
              <c:f>GC!$AQ$2:$AQ$7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3.5714285714285712E-2</c:v>
                </c:pt>
                <c:pt idx="3">
                  <c:v>0.32142857142857145</c:v>
                </c:pt>
                <c:pt idx="4">
                  <c:v>0.6428571428571429</c:v>
                </c:pt>
                <c:pt idx="5">
                  <c:v>0</c:v>
                </c:pt>
              </c:numCache>
            </c:numRef>
          </c:val>
        </c:ser>
        <c:axId val="85751680"/>
        <c:axId val="85753216"/>
      </c:barChart>
      <c:catAx>
        <c:axId val="85751680"/>
        <c:scaling>
          <c:orientation val="minMax"/>
        </c:scaling>
        <c:axPos val="b"/>
        <c:tickLblPos val="nextTo"/>
        <c:crossAx val="85753216"/>
        <c:crosses val="autoZero"/>
        <c:auto val="1"/>
        <c:lblAlgn val="ctr"/>
        <c:lblOffset val="100"/>
      </c:catAx>
      <c:valAx>
        <c:axId val="85753216"/>
        <c:scaling>
          <c:orientation val="minMax"/>
        </c:scaling>
        <c:axPos val="l"/>
        <c:majorGridlines/>
        <c:numFmt formatCode="0%" sourceLinked="1"/>
        <c:tickLblPos val="nextTo"/>
        <c:crossAx val="8575168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Collector Types for General Cooling Worldwide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Collector Types for General Cooling Worldwide</c:v>
          </c:tx>
          <c:spPr>
            <a:solidFill>
              <a:schemeClr val="bg1">
                <a:lumMod val="95000"/>
              </a:schemeClr>
            </a:solidFill>
          </c:spPr>
          <c:dLbls>
            <c:showVal val="1"/>
          </c:dLbls>
          <c:cat>
            <c:strRef>
              <c:f>GC!$AY$2:$BD$2</c:f>
              <c:strCache>
                <c:ptCount val="6"/>
                <c:pt idx="0">
                  <c:v>Flat plate High temperature</c:v>
                </c:pt>
                <c:pt idx="1">
                  <c:v>Flat plate standard</c:v>
                </c:pt>
                <c:pt idx="2">
                  <c:v>CPC Evacuated Tube</c:v>
                </c:pt>
                <c:pt idx="3">
                  <c:v> Parabolic Trough</c:v>
                </c:pt>
                <c:pt idx="4">
                  <c:v>Heat pipe + Evacuated solar collector</c:v>
                </c:pt>
                <c:pt idx="5">
                  <c:v>Heat pipe Collector </c:v>
                </c:pt>
              </c:strCache>
            </c:strRef>
          </c:cat>
          <c:val>
            <c:numRef>
              <c:f>GC!$AY$21:$BD$21</c:f>
              <c:numCache>
                <c:formatCode>General</c:formatCode>
                <c:ptCount val="6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axId val="85765504"/>
        <c:axId val="85787776"/>
      </c:barChart>
      <c:catAx>
        <c:axId val="85765504"/>
        <c:scaling>
          <c:orientation val="minMax"/>
        </c:scaling>
        <c:axPos val="b"/>
        <c:tickLblPos val="nextTo"/>
        <c:crossAx val="85787776"/>
        <c:crosses val="autoZero"/>
        <c:auto val="1"/>
        <c:lblAlgn val="ctr"/>
        <c:lblOffset val="100"/>
      </c:catAx>
      <c:valAx>
        <c:axId val="85787776"/>
        <c:scaling>
          <c:orientation val="minMax"/>
        </c:scaling>
        <c:axPos val="l"/>
        <c:majorGridlines/>
        <c:numFmt formatCode="General" sourceLinked="1"/>
        <c:tickLblPos val="nextTo"/>
        <c:crossAx val="85765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109866213982885"/>
          <c:y val="0.54991819404469211"/>
          <c:w val="0.29503995244198616"/>
          <c:h val="0.2198189159106545"/>
        </c:manualLayout>
      </c:layout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Collector Types in Europe for General Cooling in %</c:v>
          </c:tx>
          <c:spPr>
            <a:solidFill>
              <a:schemeClr val="bg1">
                <a:lumMod val="95000"/>
              </a:schemeClr>
            </a:solidFill>
          </c:spPr>
          <c:dLbls>
            <c:showVal val="1"/>
          </c:dLbls>
          <c:cat>
            <c:strRef>
              <c:f>GC!$AY$24:$BD$24</c:f>
              <c:strCache>
                <c:ptCount val="6"/>
                <c:pt idx="0">
                  <c:v>Flat plate High temperature</c:v>
                </c:pt>
                <c:pt idx="1">
                  <c:v>Flat plate standard</c:v>
                </c:pt>
                <c:pt idx="2">
                  <c:v>CPC Evacuated Tube</c:v>
                </c:pt>
                <c:pt idx="3">
                  <c:v> Parabolic Trough</c:v>
                </c:pt>
                <c:pt idx="4">
                  <c:v>Heat pipe + Evacuated solar collector</c:v>
                </c:pt>
                <c:pt idx="5">
                  <c:v>Heat pipe Collector </c:v>
                </c:pt>
              </c:strCache>
            </c:strRef>
          </c:cat>
          <c:val>
            <c:numRef>
              <c:f>GC!$AY$33:$BD$33</c:f>
              <c:numCache>
                <c:formatCode>0%</c:formatCode>
                <c:ptCount val="6"/>
                <c:pt idx="0">
                  <c:v>0.2</c:v>
                </c:pt>
                <c:pt idx="1">
                  <c:v>0.8571428571428571</c:v>
                </c:pt>
                <c:pt idx="2">
                  <c:v>0.75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85828736"/>
        <c:axId val="85830272"/>
      </c:barChart>
      <c:catAx>
        <c:axId val="85828736"/>
        <c:scaling>
          <c:orientation val="minMax"/>
        </c:scaling>
        <c:axPos val="b"/>
        <c:tickLblPos val="nextTo"/>
        <c:crossAx val="85830272"/>
        <c:crosses val="autoZero"/>
        <c:auto val="1"/>
        <c:lblAlgn val="ctr"/>
        <c:lblOffset val="100"/>
      </c:catAx>
      <c:valAx>
        <c:axId val="85830272"/>
        <c:scaling>
          <c:orientation val="minMax"/>
        </c:scaling>
        <c:axPos val="l"/>
        <c:majorGridlines/>
        <c:numFmt formatCode="0%" sourceLinked="1"/>
        <c:tickLblPos val="nextTo"/>
        <c:crossAx val="8582873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Installed Solar Thermal Collector Area for General Cooling in Europe and China from 1985 - 2013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m² Collector Area for General Cooling in Europe</c:v>
          </c:tx>
          <c:marker>
            <c:symbol val="none"/>
          </c:marker>
          <c:dLbls>
            <c:showVal val="1"/>
          </c:dLbls>
          <c:cat>
            <c:strRef>
              <c:f>GC!$CD$36:$CD$44</c:f>
              <c:strCache>
                <c:ptCount val="9"/>
                <c:pt idx="0">
                  <c:v>1985 - 1987</c:v>
                </c:pt>
                <c:pt idx="1">
                  <c:v>1988 - 1990</c:v>
                </c:pt>
                <c:pt idx="2">
                  <c:v> 1991 - 1993</c:v>
                </c:pt>
                <c:pt idx="3">
                  <c:v>1994 - 1996</c:v>
                </c:pt>
                <c:pt idx="4">
                  <c:v>1997 - 1999</c:v>
                </c:pt>
                <c:pt idx="5">
                  <c:v>2000 - 2002</c:v>
                </c:pt>
                <c:pt idx="6">
                  <c:v>2003 - 2005</c:v>
                </c:pt>
                <c:pt idx="7">
                  <c:v>2006 - 2008</c:v>
                </c:pt>
                <c:pt idx="8">
                  <c:v>2009 - 2013</c:v>
                </c:pt>
              </c:strCache>
            </c:strRef>
          </c:cat>
          <c:val>
            <c:numRef>
              <c:f>GC!$CF$36:$CF$44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2700</c:v>
                </c:pt>
                <c:pt idx="5">
                  <c:v>4500</c:v>
                </c:pt>
                <c:pt idx="6">
                  <c:v>10789</c:v>
                </c:pt>
                <c:pt idx="7">
                  <c:v>18369.940000000002</c:v>
                </c:pt>
                <c:pt idx="8">
                  <c:v>20120.260000000002</c:v>
                </c:pt>
              </c:numCache>
            </c:numRef>
          </c:val>
        </c:ser>
        <c:ser>
          <c:idx val="1"/>
          <c:order val="1"/>
          <c:tx>
            <c:v>m² Collector Area for General Cooling in China</c:v>
          </c:tx>
          <c:marker>
            <c:symbol val="none"/>
          </c:marker>
          <c:dLbls>
            <c:showVal val="1"/>
          </c:dLbls>
          <c:cat>
            <c:strRef>
              <c:f>GC!$CD$36:$CD$44</c:f>
              <c:strCache>
                <c:ptCount val="9"/>
                <c:pt idx="0">
                  <c:v>1985 - 1987</c:v>
                </c:pt>
                <c:pt idx="1">
                  <c:v>1988 - 1990</c:v>
                </c:pt>
                <c:pt idx="2">
                  <c:v> 1991 - 1993</c:v>
                </c:pt>
                <c:pt idx="3">
                  <c:v>1994 - 1996</c:v>
                </c:pt>
                <c:pt idx="4">
                  <c:v>1997 - 1999</c:v>
                </c:pt>
                <c:pt idx="5">
                  <c:v>2000 - 2002</c:v>
                </c:pt>
                <c:pt idx="6">
                  <c:v>2003 - 2005</c:v>
                </c:pt>
                <c:pt idx="7">
                  <c:v>2006 - 2008</c:v>
                </c:pt>
                <c:pt idx="8">
                  <c:v>2009 - 2013</c:v>
                </c:pt>
              </c:strCache>
            </c:strRef>
          </c:cat>
          <c:val>
            <c:numRef>
              <c:f>GC!$CE$36:$CE$44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850</c:v>
                </c:pt>
                <c:pt idx="7">
                  <c:v>6459.6</c:v>
                </c:pt>
                <c:pt idx="8">
                  <c:v>15647.6</c:v>
                </c:pt>
              </c:numCache>
            </c:numRef>
          </c:val>
        </c:ser>
        <c:marker val="1"/>
        <c:axId val="85872640"/>
        <c:axId val="85874176"/>
      </c:lineChart>
      <c:catAx>
        <c:axId val="85872640"/>
        <c:scaling>
          <c:orientation val="minMax"/>
        </c:scaling>
        <c:axPos val="b"/>
        <c:majorTickMark val="none"/>
        <c:tickLblPos val="nextTo"/>
        <c:crossAx val="85874176"/>
        <c:crosses val="autoZero"/>
        <c:auto val="1"/>
        <c:lblAlgn val="ctr"/>
        <c:lblOffset val="100"/>
      </c:catAx>
      <c:valAx>
        <c:axId val="858741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m² Collector Area (Aperture)</a:t>
                </a:r>
              </a:p>
            </c:rich>
          </c:tx>
          <c:layout/>
        </c:title>
        <c:numFmt formatCode="#,##0" sourceLinked="0"/>
        <c:majorTickMark val="none"/>
        <c:tickLblPos val="nextTo"/>
        <c:crossAx val="85872640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plotArea>
      <c:layout/>
      <c:lineChart>
        <c:grouping val="standard"/>
        <c:ser>
          <c:idx val="0"/>
          <c:order val="0"/>
          <c:tx>
            <c:v>m² Collector Area in Europe</c:v>
          </c:tx>
          <c:marker>
            <c:symbol val="none"/>
          </c:marker>
          <c:cat>
            <c:numRef>
              <c:f>GC!$CD$3:$CD$31</c:f>
              <c:numCache>
                <c:formatCode>General</c:formatCode>
                <c:ptCount val="2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</c:numCache>
            </c:numRef>
          </c:cat>
          <c:val>
            <c:numRef>
              <c:f>GC!$CF$3:$CF$31</c:f>
              <c:numCache>
                <c:formatCode>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2700</c:v>
                </c:pt>
                <c:pt idx="14">
                  <c:v>2700</c:v>
                </c:pt>
                <c:pt idx="15">
                  <c:v>2700</c:v>
                </c:pt>
                <c:pt idx="16">
                  <c:v>4500</c:v>
                </c:pt>
                <c:pt idx="17">
                  <c:v>4500</c:v>
                </c:pt>
                <c:pt idx="18">
                  <c:v>9020</c:v>
                </c:pt>
                <c:pt idx="19">
                  <c:v>10789</c:v>
                </c:pt>
                <c:pt idx="20">
                  <c:v>10789</c:v>
                </c:pt>
                <c:pt idx="21">
                  <c:v>10789</c:v>
                </c:pt>
                <c:pt idx="22">
                  <c:v>14729.94</c:v>
                </c:pt>
                <c:pt idx="23">
                  <c:v>18369.940000000002</c:v>
                </c:pt>
                <c:pt idx="24">
                  <c:v>19569.940000000002</c:v>
                </c:pt>
                <c:pt idx="25">
                  <c:v>19569.940000000002</c:v>
                </c:pt>
                <c:pt idx="26">
                  <c:v>19569.940000000002</c:v>
                </c:pt>
                <c:pt idx="27">
                  <c:v>20120.260000000002</c:v>
                </c:pt>
                <c:pt idx="28">
                  <c:v>20120.260000000002</c:v>
                </c:pt>
              </c:numCache>
            </c:numRef>
          </c:val>
        </c:ser>
        <c:ser>
          <c:idx val="1"/>
          <c:order val="1"/>
          <c:tx>
            <c:v>m² Collector Area in China</c:v>
          </c:tx>
          <c:marker>
            <c:symbol val="none"/>
          </c:marker>
          <c:cat>
            <c:numRef>
              <c:f>GC!$CD$3:$CD$31</c:f>
              <c:numCache>
                <c:formatCode>General</c:formatCode>
                <c:ptCount val="2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</c:numCache>
            </c:numRef>
          </c:cat>
          <c:val>
            <c:numRef>
              <c:f>GC!$CE$3:$CE$31</c:f>
              <c:numCache>
                <c:formatCode>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850</c:v>
                </c:pt>
                <c:pt idx="20">
                  <c:v>850</c:v>
                </c:pt>
                <c:pt idx="21">
                  <c:v>1435</c:v>
                </c:pt>
                <c:pt idx="22">
                  <c:v>6459.6</c:v>
                </c:pt>
                <c:pt idx="23">
                  <c:v>6459.6</c:v>
                </c:pt>
                <c:pt idx="24">
                  <c:v>15647.6</c:v>
                </c:pt>
                <c:pt idx="25">
                  <c:v>15647.6</c:v>
                </c:pt>
                <c:pt idx="26">
                  <c:v>15647.6</c:v>
                </c:pt>
                <c:pt idx="27">
                  <c:v>15647.6</c:v>
                </c:pt>
                <c:pt idx="28">
                  <c:v>15647.6</c:v>
                </c:pt>
              </c:numCache>
            </c:numRef>
          </c:val>
        </c:ser>
        <c:marker val="1"/>
        <c:axId val="85907712"/>
        <c:axId val="84021248"/>
      </c:lineChart>
      <c:catAx>
        <c:axId val="85907712"/>
        <c:scaling>
          <c:orientation val="minMax"/>
        </c:scaling>
        <c:axPos val="b"/>
        <c:numFmt formatCode="General" sourceLinked="1"/>
        <c:tickLblPos val="nextTo"/>
        <c:crossAx val="84021248"/>
        <c:crosses val="autoZero"/>
        <c:auto val="1"/>
        <c:lblAlgn val="ctr"/>
        <c:lblOffset val="100"/>
      </c:catAx>
      <c:valAx>
        <c:axId val="84021248"/>
        <c:scaling>
          <c:orientation val="minMax"/>
        </c:scaling>
        <c:axPos val="l"/>
        <c:majorGridlines/>
        <c:numFmt formatCode="#,##0" sourceLinked="0"/>
        <c:tickLblPos val="nextTo"/>
        <c:crossAx val="8590771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16682414698162729"/>
          <c:y val="2.5641025641025949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v>General Heating - Collector Types Worldwid</c:v>
          </c:tx>
          <c:spPr>
            <a:solidFill>
              <a:schemeClr val="bg1">
                <a:lumMod val="95000"/>
              </a:schemeClr>
            </a:solidFill>
          </c:spPr>
          <c:dLbls>
            <c:showVal val="1"/>
          </c:dLbls>
          <c:cat>
            <c:strRef>
              <c:f>GH!$HC$25:$HG$25</c:f>
              <c:strCache>
                <c:ptCount val="5"/>
                <c:pt idx="0">
                  <c:v>Flat plate High temperature</c:v>
                </c:pt>
                <c:pt idx="1">
                  <c:v>Flat plate standard</c:v>
                </c:pt>
                <c:pt idx="2">
                  <c:v>CPC Evacuated Tube</c:v>
                </c:pt>
                <c:pt idx="3">
                  <c:v>Unglazed collector</c:v>
                </c:pt>
                <c:pt idx="4">
                  <c:v>Heat pipe + Evacuated solar collector</c:v>
                </c:pt>
              </c:strCache>
            </c:strRef>
          </c:cat>
          <c:val>
            <c:numRef>
              <c:f>GH!$HC$27:$HG$27</c:f>
              <c:numCache>
                <c:formatCode>General</c:formatCode>
                <c:ptCount val="5"/>
                <c:pt idx="0">
                  <c:v>17</c:v>
                </c:pt>
                <c:pt idx="1">
                  <c:v>148</c:v>
                </c:pt>
                <c:pt idx="2">
                  <c:v>8</c:v>
                </c:pt>
                <c:pt idx="3">
                  <c:v>14</c:v>
                </c:pt>
                <c:pt idx="4">
                  <c:v>2</c:v>
                </c:pt>
              </c:numCache>
            </c:numRef>
          </c:val>
        </c:ser>
        <c:axId val="80705408"/>
        <c:axId val="80706944"/>
      </c:barChart>
      <c:catAx>
        <c:axId val="80705408"/>
        <c:scaling>
          <c:orientation val="minMax"/>
        </c:scaling>
        <c:axPos val="b"/>
        <c:numFmt formatCode="General" sourceLinked="1"/>
        <c:tickLblPos val="nextTo"/>
        <c:crossAx val="80706944"/>
        <c:crosses val="autoZero"/>
        <c:auto val="1"/>
        <c:lblAlgn val="ctr"/>
        <c:lblOffset val="100"/>
      </c:catAx>
      <c:valAx>
        <c:axId val="80706944"/>
        <c:scaling>
          <c:orientation val="minMax"/>
        </c:scaling>
        <c:axPos val="l"/>
        <c:majorGridlines/>
        <c:numFmt formatCode="General" sourceLinked="1"/>
        <c:tickLblPos val="nextTo"/>
        <c:crossAx val="8070540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m² Collector Area (Aperture) for General Cooling per Technology and Country</a:t>
            </a:r>
          </a:p>
        </c:rich>
      </c:tx>
      <c:layout/>
    </c:title>
    <c:plotArea>
      <c:layout/>
      <c:barChart>
        <c:barDir val="col"/>
        <c:grouping val="percentStacked"/>
        <c:ser>
          <c:idx val="0"/>
          <c:order val="0"/>
          <c:tx>
            <c:strRef>
              <c:f>GC!$BH$2</c:f>
              <c:strCache>
                <c:ptCount val="1"/>
                <c:pt idx="0">
                  <c:v>Flat plate High temperature</c:v>
                </c:pt>
              </c:strCache>
            </c:strRef>
          </c:tx>
          <c:dLbls>
            <c:showVal val="1"/>
          </c:dLbls>
          <c:cat>
            <c:strRef>
              <c:f>GC!$BG$3:$BG$20</c:f>
              <c:strCache>
                <c:ptCount val="18"/>
                <c:pt idx="0">
                  <c:v>China</c:v>
                </c:pt>
                <c:pt idx="1">
                  <c:v>Thailand</c:v>
                </c:pt>
                <c:pt idx="2">
                  <c:v>Indonesia</c:v>
                </c:pt>
                <c:pt idx="3">
                  <c:v>Jamaica</c:v>
                </c:pt>
                <c:pt idx="4">
                  <c:v>Czech Republic</c:v>
                </c:pt>
                <c:pt idx="5">
                  <c:v>Portugal</c:v>
                </c:pt>
                <c:pt idx="6">
                  <c:v>Singapore</c:v>
                </c:pt>
                <c:pt idx="7">
                  <c:v>Italy</c:v>
                </c:pt>
                <c:pt idx="8">
                  <c:v>Dubai</c:v>
                </c:pt>
                <c:pt idx="9">
                  <c:v>Spain</c:v>
                </c:pt>
                <c:pt idx="10">
                  <c:v>Sudan</c:v>
                </c:pt>
                <c:pt idx="11">
                  <c:v>Greece</c:v>
                </c:pt>
                <c:pt idx="12">
                  <c:v>Germany</c:v>
                </c:pt>
                <c:pt idx="13">
                  <c:v>Turkey</c:v>
                </c:pt>
                <c:pt idx="14">
                  <c:v>Austria</c:v>
                </c:pt>
                <c:pt idx="15">
                  <c:v>Australia</c:v>
                </c:pt>
                <c:pt idx="16">
                  <c:v>USA</c:v>
                </c:pt>
                <c:pt idx="17">
                  <c:v>Canada</c:v>
                </c:pt>
              </c:strCache>
            </c:strRef>
          </c:cat>
          <c:val>
            <c:numRef>
              <c:f>GC!$BH$3:$BH$20</c:f>
              <c:numCache>
                <c:formatCode>#,##0</c:formatCode>
                <c:ptCount val="18"/>
                <c:pt idx="0">
                  <c:v>585</c:v>
                </c:pt>
                <c:pt idx="1">
                  <c:v>0</c:v>
                </c:pt>
                <c:pt idx="2">
                  <c:v>1016</c:v>
                </c:pt>
                <c:pt idx="3">
                  <c:v>981.5</c:v>
                </c:pt>
                <c:pt idx="4">
                  <c:v>0</c:v>
                </c:pt>
                <c:pt idx="5">
                  <c:v>1448</c:v>
                </c:pt>
                <c:pt idx="6">
                  <c:v>3550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GC!$BI$2</c:f>
              <c:strCache>
                <c:ptCount val="1"/>
                <c:pt idx="0">
                  <c:v>Flat plate standard</c:v>
                </c:pt>
              </c:strCache>
            </c:strRef>
          </c:tx>
          <c:dLbls>
            <c:showVal val="1"/>
          </c:dLbls>
          <c:cat>
            <c:strRef>
              <c:f>GC!$BG$3:$BG$20</c:f>
              <c:strCache>
                <c:ptCount val="18"/>
                <c:pt idx="0">
                  <c:v>China</c:v>
                </c:pt>
                <c:pt idx="1">
                  <c:v>Thailand</c:v>
                </c:pt>
                <c:pt idx="2">
                  <c:v>Indonesia</c:v>
                </c:pt>
                <c:pt idx="3">
                  <c:v>Jamaica</c:v>
                </c:pt>
                <c:pt idx="4">
                  <c:v>Czech Republic</c:v>
                </c:pt>
                <c:pt idx="5">
                  <c:v>Portugal</c:v>
                </c:pt>
                <c:pt idx="6">
                  <c:v>Singapore</c:v>
                </c:pt>
                <c:pt idx="7">
                  <c:v>Italy</c:v>
                </c:pt>
                <c:pt idx="8">
                  <c:v>Dubai</c:v>
                </c:pt>
                <c:pt idx="9">
                  <c:v>Spain</c:v>
                </c:pt>
                <c:pt idx="10">
                  <c:v>Sudan</c:v>
                </c:pt>
                <c:pt idx="11">
                  <c:v>Greece</c:v>
                </c:pt>
                <c:pt idx="12">
                  <c:v>Germany</c:v>
                </c:pt>
                <c:pt idx="13">
                  <c:v>Turkey</c:v>
                </c:pt>
                <c:pt idx="14">
                  <c:v>Austria</c:v>
                </c:pt>
                <c:pt idx="15">
                  <c:v>Australia</c:v>
                </c:pt>
                <c:pt idx="16">
                  <c:v>USA</c:v>
                </c:pt>
                <c:pt idx="17">
                  <c:v>Canada</c:v>
                </c:pt>
              </c:strCache>
            </c:strRef>
          </c:cat>
          <c:val>
            <c:numRef>
              <c:f>GC!$BI$3:$BI$20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3000</c:v>
                </c:pt>
                <c:pt idx="8">
                  <c:v>0</c:v>
                </c:pt>
                <c:pt idx="9">
                  <c:v>4680</c:v>
                </c:pt>
                <c:pt idx="10">
                  <c:v>0</c:v>
                </c:pt>
                <c:pt idx="11">
                  <c:v>2700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1722</c:v>
                </c:pt>
                <c:pt idx="17">
                  <c:v>0</c:v>
                </c:pt>
              </c:numCache>
            </c:numRef>
          </c:val>
        </c:ser>
        <c:ser>
          <c:idx val="2"/>
          <c:order val="2"/>
          <c:tx>
            <c:strRef>
              <c:f>GC!$BJ$2</c:f>
              <c:strCache>
                <c:ptCount val="1"/>
                <c:pt idx="0">
                  <c:v>CPC Evacuated Tube</c:v>
                </c:pt>
              </c:strCache>
            </c:strRef>
          </c:tx>
          <c:dLbls>
            <c:showVal val="1"/>
          </c:dLbls>
          <c:cat>
            <c:strRef>
              <c:f>GC!$BG$3:$BG$20</c:f>
              <c:strCache>
                <c:ptCount val="18"/>
                <c:pt idx="0">
                  <c:v>China</c:v>
                </c:pt>
                <c:pt idx="1">
                  <c:v>Thailand</c:v>
                </c:pt>
                <c:pt idx="2">
                  <c:v>Indonesia</c:v>
                </c:pt>
                <c:pt idx="3">
                  <c:v>Jamaica</c:v>
                </c:pt>
                <c:pt idx="4">
                  <c:v>Czech Republic</c:v>
                </c:pt>
                <c:pt idx="5">
                  <c:v>Portugal</c:v>
                </c:pt>
                <c:pt idx="6">
                  <c:v>Singapore</c:v>
                </c:pt>
                <c:pt idx="7">
                  <c:v>Italy</c:v>
                </c:pt>
                <c:pt idx="8">
                  <c:v>Dubai</c:v>
                </c:pt>
                <c:pt idx="9">
                  <c:v>Spain</c:v>
                </c:pt>
                <c:pt idx="10">
                  <c:v>Sudan</c:v>
                </c:pt>
                <c:pt idx="11">
                  <c:v>Greece</c:v>
                </c:pt>
                <c:pt idx="12">
                  <c:v>Germany</c:v>
                </c:pt>
                <c:pt idx="13">
                  <c:v>Turkey</c:v>
                </c:pt>
                <c:pt idx="14">
                  <c:v>Austria</c:v>
                </c:pt>
                <c:pt idx="15">
                  <c:v>Australia</c:v>
                </c:pt>
                <c:pt idx="16">
                  <c:v>USA</c:v>
                </c:pt>
                <c:pt idx="17">
                  <c:v>Canada</c:v>
                </c:pt>
              </c:strCache>
            </c:strRef>
          </c:cat>
          <c:val>
            <c:numRef>
              <c:f>GC!$BJ$3:$BJ$20</c:f>
              <c:numCache>
                <c:formatCode>#,##0</c:formatCode>
                <c:ptCount val="18"/>
                <c:pt idx="0">
                  <c:v>9188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536</c:v>
                </c:pt>
                <c:pt idx="5">
                  <c:v>0</c:v>
                </c:pt>
                <c:pt idx="6">
                  <c:v>0</c:v>
                </c:pt>
                <c:pt idx="7">
                  <c:v>1267</c:v>
                </c:pt>
                <c:pt idx="8">
                  <c:v>0</c:v>
                </c:pt>
                <c:pt idx="9">
                  <c:v>2735</c:v>
                </c:pt>
                <c:pt idx="10">
                  <c:v>12000</c:v>
                </c:pt>
                <c:pt idx="11">
                  <c:v>0</c:v>
                </c:pt>
                <c:pt idx="12">
                  <c:v>1329.94</c:v>
                </c:pt>
                <c:pt idx="13">
                  <c:v>1200</c:v>
                </c:pt>
                <c:pt idx="14">
                  <c:v>550.32000000000005</c:v>
                </c:pt>
                <c:pt idx="15">
                  <c:v>1680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3"/>
          <c:order val="3"/>
          <c:tx>
            <c:strRef>
              <c:f>GC!$BK$2</c:f>
              <c:strCache>
                <c:ptCount val="1"/>
                <c:pt idx="0">
                  <c:v> Parabolic Trough</c:v>
                </c:pt>
              </c:strCache>
            </c:strRef>
          </c:tx>
          <c:dLbls>
            <c:showVal val="1"/>
          </c:dLbls>
          <c:cat>
            <c:strRef>
              <c:f>GC!$BG$3:$BG$20</c:f>
              <c:strCache>
                <c:ptCount val="18"/>
                <c:pt idx="0">
                  <c:v>China</c:v>
                </c:pt>
                <c:pt idx="1">
                  <c:v>Thailand</c:v>
                </c:pt>
                <c:pt idx="2">
                  <c:v>Indonesia</c:v>
                </c:pt>
                <c:pt idx="3">
                  <c:v>Jamaica</c:v>
                </c:pt>
                <c:pt idx="4">
                  <c:v>Czech Republic</c:v>
                </c:pt>
                <c:pt idx="5">
                  <c:v>Portugal</c:v>
                </c:pt>
                <c:pt idx="6">
                  <c:v>Singapore</c:v>
                </c:pt>
                <c:pt idx="7">
                  <c:v>Italy</c:v>
                </c:pt>
                <c:pt idx="8">
                  <c:v>Dubai</c:v>
                </c:pt>
                <c:pt idx="9">
                  <c:v>Spain</c:v>
                </c:pt>
                <c:pt idx="10">
                  <c:v>Sudan</c:v>
                </c:pt>
                <c:pt idx="11">
                  <c:v>Greece</c:v>
                </c:pt>
                <c:pt idx="12">
                  <c:v>Germany</c:v>
                </c:pt>
                <c:pt idx="13">
                  <c:v>Turkey</c:v>
                </c:pt>
                <c:pt idx="14">
                  <c:v>Austria</c:v>
                </c:pt>
                <c:pt idx="15">
                  <c:v>Australia</c:v>
                </c:pt>
                <c:pt idx="16">
                  <c:v>USA</c:v>
                </c:pt>
                <c:pt idx="17">
                  <c:v>Canada</c:v>
                </c:pt>
              </c:strCache>
            </c:strRef>
          </c:cat>
          <c:val>
            <c:numRef>
              <c:f>GC!$BK$3:$BK$20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674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574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4"/>
          <c:order val="4"/>
          <c:tx>
            <c:strRef>
              <c:f>GC!$BL$2</c:f>
              <c:strCache>
                <c:ptCount val="1"/>
                <c:pt idx="0">
                  <c:v>Heat pipe + Evacuated solar collector</c:v>
                </c:pt>
              </c:strCache>
            </c:strRef>
          </c:tx>
          <c:dLbls>
            <c:showVal val="1"/>
          </c:dLbls>
          <c:cat>
            <c:strRef>
              <c:f>GC!$BG$3:$BG$20</c:f>
              <c:strCache>
                <c:ptCount val="18"/>
                <c:pt idx="0">
                  <c:v>China</c:v>
                </c:pt>
                <c:pt idx="1">
                  <c:v>Thailand</c:v>
                </c:pt>
                <c:pt idx="2">
                  <c:v>Indonesia</c:v>
                </c:pt>
                <c:pt idx="3">
                  <c:v>Jamaica</c:v>
                </c:pt>
                <c:pt idx="4">
                  <c:v>Czech Republic</c:v>
                </c:pt>
                <c:pt idx="5">
                  <c:v>Portugal</c:v>
                </c:pt>
                <c:pt idx="6">
                  <c:v>Singapore</c:v>
                </c:pt>
                <c:pt idx="7">
                  <c:v>Italy</c:v>
                </c:pt>
                <c:pt idx="8">
                  <c:v>Dubai</c:v>
                </c:pt>
                <c:pt idx="9">
                  <c:v>Spain</c:v>
                </c:pt>
                <c:pt idx="10">
                  <c:v>Sudan</c:v>
                </c:pt>
                <c:pt idx="11">
                  <c:v>Greece</c:v>
                </c:pt>
                <c:pt idx="12">
                  <c:v>Germany</c:v>
                </c:pt>
                <c:pt idx="13">
                  <c:v>Turkey</c:v>
                </c:pt>
                <c:pt idx="14">
                  <c:v>Austria</c:v>
                </c:pt>
                <c:pt idx="15">
                  <c:v>Australia</c:v>
                </c:pt>
                <c:pt idx="16">
                  <c:v>USA</c:v>
                </c:pt>
                <c:pt idx="17">
                  <c:v>Canada</c:v>
                </c:pt>
              </c:strCache>
            </c:strRef>
          </c:cat>
          <c:val>
            <c:numRef>
              <c:f>GC!$BL$3:$BL$20</c:f>
              <c:numCache>
                <c:formatCode>#,##0</c:formatCode>
                <c:ptCount val="18"/>
                <c:pt idx="0">
                  <c:v>5024.6000000000004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5"/>
          <c:order val="5"/>
          <c:tx>
            <c:strRef>
              <c:f>GC!$BM$2</c:f>
              <c:strCache>
                <c:ptCount val="1"/>
                <c:pt idx="0">
                  <c:v>Heat pipe Collector </c:v>
                </c:pt>
              </c:strCache>
            </c:strRef>
          </c:tx>
          <c:dLbls>
            <c:showVal val="1"/>
          </c:dLbls>
          <c:cat>
            <c:strRef>
              <c:f>GC!$BG$3:$BG$20</c:f>
              <c:strCache>
                <c:ptCount val="18"/>
                <c:pt idx="0">
                  <c:v>China</c:v>
                </c:pt>
                <c:pt idx="1">
                  <c:v>Thailand</c:v>
                </c:pt>
                <c:pt idx="2">
                  <c:v>Indonesia</c:v>
                </c:pt>
                <c:pt idx="3">
                  <c:v>Jamaica</c:v>
                </c:pt>
                <c:pt idx="4">
                  <c:v>Czech Republic</c:v>
                </c:pt>
                <c:pt idx="5">
                  <c:v>Portugal</c:v>
                </c:pt>
                <c:pt idx="6">
                  <c:v>Singapore</c:v>
                </c:pt>
                <c:pt idx="7">
                  <c:v>Italy</c:v>
                </c:pt>
                <c:pt idx="8">
                  <c:v>Dubai</c:v>
                </c:pt>
                <c:pt idx="9">
                  <c:v>Spain</c:v>
                </c:pt>
                <c:pt idx="10">
                  <c:v>Sudan</c:v>
                </c:pt>
                <c:pt idx="11">
                  <c:v>Greece</c:v>
                </c:pt>
                <c:pt idx="12">
                  <c:v>Germany</c:v>
                </c:pt>
                <c:pt idx="13">
                  <c:v>Turkey</c:v>
                </c:pt>
                <c:pt idx="14">
                  <c:v>Austria</c:v>
                </c:pt>
                <c:pt idx="15">
                  <c:v>Australia</c:v>
                </c:pt>
                <c:pt idx="16">
                  <c:v>USA</c:v>
                </c:pt>
                <c:pt idx="17">
                  <c:v>Canada</c:v>
                </c:pt>
              </c:strCache>
            </c:strRef>
          </c:cat>
          <c:val>
            <c:numRef>
              <c:f>GC!$BM$3:$BM$20</c:f>
              <c:numCache>
                <c:formatCode>#,##0</c:formatCode>
                <c:ptCount val="18"/>
                <c:pt idx="0">
                  <c:v>850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300"/>
        <c:overlap val="100"/>
        <c:axId val="84076032"/>
        <c:axId val="84077952"/>
      </c:barChart>
      <c:catAx>
        <c:axId val="84076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Country</a:t>
                </a:r>
              </a:p>
            </c:rich>
          </c:tx>
          <c:layout/>
        </c:title>
        <c:majorTickMark val="none"/>
        <c:tickLblPos val="nextTo"/>
        <c:crossAx val="84077952"/>
        <c:crosses val="autoZero"/>
        <c:auto val="1"/>
        <c:lblAlgn val="ctr"/>
        <c:lblOffset val="100"/>
      </c:catAx>
      <c:valAx>
        <c:axId val="84077952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m² Collector Area (Aperture) per Technology</a:t>
                </a:r>
              </a:p>
            </c:rich>
          </c:tx>
          <c:layout>
            <c:manualLayout>
              <c:xMode val="edge"/>
              <c:yMode val="edge"/>
              <c:x val="1.0910861818169432E-2"/>
              <c:y val="0.11691201550352531"/>
            </c:manualLayout>
          </c:layout>
        </c:title>
        <c:numFmt formatCode="#,##0.00" sourceLinked="0"/>
        <c:tickLblPos val="none"/>
        <c:crossAx val="84076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295831102505161"/>
          <c:y val="0.18413260376351262"/>
          <c:w val="0.23261420638090374"/>
          <c:h val="0.62197186707594065"/>
        </c:manualLayout>
      </c:layout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Installed Plants for Water Heating in %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cat>
            <c:strRef>
              <c:f>WH!$AG$3:$AG$6</c:f>
              <c:strCache>
                <c:ptCount val="4"/>
                <c:pt idx="0">
                  <c:v>Aruba</c:v>
                </c:pt>
                <c:pt idx="1">
                  <c:v>China</c:v>
                </c:pt>
                <c:pt idx="2">
                  <c:v>Poland</c:v>
                </c:pt>
                <c:pt idx="3">
                  <c:v>South Africa</c:v>
                </c:pt>
              </c:strCache>
            </c:strRef>
          </c:cat>
          <c:val>
            <c:numRef>
              <c:f>WH!$AI$3:$AI$6</c:f>
              <c:numCache>
                <c:formatCode>0%</c:formatCode>
                <c:ptCount val="4"/>
                <c:pt idx="0">
                  <c:v>6.6666666666666666E-2</c:v>
                </c:pt>
                <c:pt idx="1">
                  <c:v>0.73333333333333328</c:v>
                </c:pt>
                <c:pt idx="2">
                  <c:v>6.6666666666666666E-2</c:v>
                </c:pt>
                <c:pt idx="3">
                  <c:v>0.13333333333333333</c:v>
                </c:pt>
              </c:numCache>
            </c:numRef>
          </c:val>
        </c:ser>
        <c:axId val="87038976"/>
        <c:axId val="87044864"/>
      </c:barChart>
      <c:catAx>
        <c:axId val="87038976"/>
        <c:scaling>
          <c:orientation val="minMax"/>
        </c:scaling>
        <c:axPos val="b"/>
        <c:tickLblPos val="nextTo"/>
        <c:crossAx val="87044864"/>
        <c:crosses val="autoZero"/>
        <c:auto val="1"/>
        <c:lblAlgn val="ctr"/>
        <c:lblOffset val="100"/>
      </c:catAx>
      <c:valAx>
        <c:axId val="87044864"/>
        <c:scaling>
          <c:orientation val="minMax"/>
        </c:scaling>
        <c:axPos val="l"/>
        <c:majorGridlines/>
        <c:numFmt formatCode="0%" sourceLinked="1"/>
        <c:tickLblPos val="nextTo"/>
        <c:crossAx val="8703897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de-DE"/>
              <a:t>Water Heating - Collector Types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Water Heating - Collector Types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WH!$AL$3:$AQ$3</c:f>
              <c:strCache>
                <c:ptCount val="6"/>
                <c:pt idx="0">
                  <c:v>Flat plate standard</c:v>
                </c:pt>
                <c:pt idx="1">
                  <c:v>Flat plate High temperature</c:v>
                </c:pt>
                <c:pt idx="2">
                  <c:v>CPC Evacuated Tube</c:v>
                </c:pt>
                <c:pt idx="3">
                  <c:v>All-glass evacuated solar collector tubes </c:v>
                </c:pt>
                <c:pt idx="4">
                  <c:v>Heat pipe</c:v>
                </c:pt>
                <c:pt idx="5">
                  <c:v>U tube solar collector</c:v>
                </c:pt>
              </c:strCache>
            </c:strRef>
          </c:cat>
          <c:val>
            <c:numRef>
              <c:f>WH!$AL$13:$AQ$13</c:f>
              <c:numCache>
                <c:formatCode>0%</c:formatCode>
                <c:ptCount val="6"/>
                <c:pt idx="0">
                  <c:v>0.26666666666666666</c:v>
                </c:pt>
                <c:pt idx="1">
                  <c:v>6.6666666666666666E-2</c:v>
                </c:pt>
                <c:pt idx="2">
                  <c:v>0.13333333333333333</c:v>
                </c:pt>
                <c:pt idx="3">
                  <c:v>0.46666666666666667</c:v>
                </c:pt>
                <c:pt idx="4">
                  <c:v>6.6666666666666666E-2</c:v>
                </c:pt>
                <c:pt idx="5">
                  <c:v>0</c:v>
                </c:pt>
              </c:numCache>
            </c:numRef>
          </c:val>
        </c:ser>
        <c:axId val="87085824"/>
        <c:axId val="87087360"/>
      </c:barChart>
      <c:catAx>
        <c:axId val="87085824"/>
        <c:scaling>
          <c:orientation val="minMax"/>
        </c:scaling>
        <c:axPos val="b"/>
        <c:tickLblPos val="nextTo"/>
        <c:crossAx val="87087360"/>
        <c:crosses val="autoZero"/>
        <c:auto val="1"/>
        <c:lblAlgn val="ctr"/>
        <c:lblOffset val="100"/>
      </c:catAx>
      <c:valAx>
        <c:axId val="87087360"/>
        <c:scaling>
          <c:orientation val="minMax"/>
        </c:scaling>
        <c:axPos val="l"/>
        <c:majorGridlines/>
        <c:numFmt formatCode="0%" sourceLinked="1"/>
        <c:tickLblPos val="nextTo"/>
        <c:crossAx val="8708582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Installed area for Water Heating - (Aperture)</a:t>
            </a:r>
          </a:p>
        </c:rich>
      </c:tx>
      <c:layout>
        <c:manualLayout>
          <c:xMode val="edge"/>
          <c:yMode val="edge"/>
          <c:x val="0.15303244900025387"/>
          <c:y val="1.6300134679328008E-2"/>
        </c:manualLayout>
      </c:layout>
    </c:title>
    <c:plotArea>
      <c:layout/>
      <c:pieChart>
        <c:varyColors val="1"/>
        <c:ser>
          <c:idx val="0"/>
          <c:order val="0"/>
          <c:tx>
            <c:v>Installed area for Water Heating - aperture</c:v>
          </c:tx>
          <c:dLbls>
            <c:showVal val="1"/>
            <c:showLeaderLines val="1"/>
          </c:dLbls>
          <c:cat>
            <c:strRef>
              <c:f>WH!$BI$4:$BI$6</c:f>
              <c:strCache>
                <c:ptCount val="3"/>
                <c:pt idx="0">
                  <c:v>China</c:v>
                </c:pt>
                <c:pt idx="1">
                  <c:v>Poland</c:v>
                </c:pt>
                <c:pt idx="2">
                  <c:v>South Africa</c:v>
                </c:pt>
              </c:strCache>
            </c:strRef>
          </c:cat>
          <c:val>
            <c:numRef>
              <c:f>WH!$BK$4:$BK$6</c:f>
              <c:numCache>
                <c:formatCode>0.0%</c:formatCode>
                <c:ptCount val="3"/>
                <c:pt idx="0">
                  <c:v>0.93311432087787105</c:v>
                </c:pt>
                <c:pt idx="1">
                  <c:v>1.9161963752834639E-2</c:v>
                </c:pt>
                <c:pt idx="2">
                  <c:v>3.3785714385271434E-2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Installed Solar Thermal Plants per Periode for Water Heating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cat>
            <c:strRef>
              <c:f>WH!$AC$2:$AC$6</c:f>
              <c:strCache>
                <c:ptCount val="5"/>
                <c:pt idx="0">
                  <c:v>1985-1990</c:v>
                </c:pt>
                <c:pt idx="1">
                  <c:v>1991-1995</c:v>
                </c:pt>
                <c:pt idx="2">
                  <c:v>1996-2000</c:v>
                </c:pt>
                <c:pt idx="3">
                  <c:v>2001-2005</c:v>
                </c:pt>
                <c:pt idx="4">
                  <c:v>2006-2013</c:v>
                </c:pt>
              </c:strCache>
            </c:strRef>
          </c:cat>
          <c:val>
            <c:numRef>
              <c:f>WH!$AE$2:$AE$6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axId val="87200512"/>
        <c:axId val="87202048"/>
      </c:barChart>
      <c:catAx>
        <c:axId val="87200512"/>
        <c:scaling>
          <c:orientation val="minMax"/>
        </c:scaling>
        <c:axPos val="b"/>
        <c:tickLblPos val="nextTo"/>
        <c:crossAx val="87202048"/>
        <c:crosses val="autoZero"/>
        <c:auto val="1"/>
        <c:lblAlgn val="ctr"/>
        <c:lblOffset val="100"/>
      </c:catAx>
      <c:valAx>
        <c:axId val="87202048"/>
        <c:scaling>
          <c:orientation val="minMax"/>
        </c:scaling>
        <c:axPos val="l"/>
        <c:majorGridlines/>
        <c:numFmt formatCode="0%" sourceLinked="1"/>
        <c:tickLblPos val="nextTo"/>
        <c:crossAx val="8720051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Installed Solar Thermal Collector Area for Water Heating in China and Europe from 1985 - 2013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m² Collector Area for Water Heating in Europe</c:v>
          </c:tx>
          <c:marker>
            <c:symbol val="none"/>
          </c:marker>
          <c:dLbls>
            <c:showVal val="1"/>
          </c:dLbls>
          <c:cat>
            <c:strRef>
              <c:f>WH!$BS$34:$BS$42</c:f>
              <c:strCache>
                <c:ptCount val="9"/>
                <c:pt idx="0">
                  <c:v>1985 - 1987</c:v>
                </c:pt>
                <c:pt idx="1">
                  <c:v>1988 - 1990</c:v>
                </c:pt>
                <c:pt idx="2">
                  <c:v> 1991 - 1993</c:v>
                </c:pt>
                <c:pt idx="3">
                  <c:v>1994 - 1996</c:v>
                </c:pt>
                <c:pt idx="4">
                  <c:v>1997 - 1999</c:v>
                </c:pt>
                <c:pt idx="5">
                  <c:v>2000 - 2002</c:v>
                </c:pt>
                <c:pt idx="6">
                  <c:v>2003 - 2005</c:v>
                </c:pt>
                <c:pt idx="7">
                  <c:v>2006 - 2008</c:v>
                </c:pt>
                <c:pt idx="8">
                  <c:v>2009 - 2013</c:v>
                </c:pt>
              </c:strCache>
            </c:strRef>
          </c:cat>
          <c:val>
            <c:numRef>
              <c:f>WH!$BU$34:$BU$42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687.4</c:v>
                </c:pt>
              </c:numCache>
            </c:numRef>
          </c:val>
        </c:ser>
        <c:ser>
          <c:idx val="1"/>
          <c:order val="1"/>
          <c:tx>
            <c:v>m² Collector Area for Water Heating in China</c:v>
          </c:tx>
          <c:marker>
            <c:symbol val="none"/>
          </c:marker>
          <c:dLbls>
            <c:showVal val="1"/>
          </c:dLbls>
          <c:cat>
            <c:strRef>
              <c:f>WH!$BS$34:$BS$42</c:f>
              <c:strCache>
                <c:ptCount val="9"/>
                <c:pt idx="0">
                  <c:v>1985 - 1987</c:v>
                </c:pt>
                <c:pt idx="1">
                  <c:v>1988 - 1990</c:v>
                </c:pt>
                <c:pt idx="2">
                  <c:v> 1991 - 1993</c:v>
                </c:pt>
                <c:pt idx="3">
                  <c:v>1994 - 1996</c:v>
                </c:pt>
                <c:pt idx="4">
                  <c:v>1997 - 1999</c:v>
                </c:pt>
                <c:pt idx="5">
                  <c:v>2000 - 2002</c:v>
                </c:pt>
                <c:pt idx="6">
                  <c:v>2003 - 2005</c:v>
                </c:pt>
                <c:pt idx="7">
                  <c:v>2006 - 2008</c:v>
                </c:pt>
                <c:pt idx="8">
                  <c:v>2009 - 2013</c:v>
                </c:pt>
              </c:strCache>
            </c:strRef>
          </c:cat>
          <c:val>
            <c:numRef>
              <c:f>WH!$BT$34:$BT$42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20181.25</c:v>
                </c:pt>
                <c:pt idx="8">
                  <c:v>33473.75</c:v>
                </c:pt>
              </c:numCache>
            </c:numRef>
          </c:val>
        </c:ser>
        <c:marker val="1"/>
        <c:axId val="87352064"/>
        <c:axId val="87353600"/>
      </c:lineChart>
      <c:catAx>
        <c:axId val="87352064"/>
        <c:scaling>
          <c:orientation val="minMax"/>
        </c:scaling>
        <c:axPos val="b"/>
        <c:majorTickMark val="none"/>
        <c:tickLblPos val="nextTo"/>
        <c:crossAx val="87353600"/>
        <c:crosses val="autoZero"/>
        <c:auto val="1"/>
        <c:lblAlgn val="ctr"/>
        <c:lblOffset val="100"/>
      </c:catAx>
      <c:valAx>
        <c:axId val="873536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m² Collector Area (Aperture)</a:t>
                </a:r>
              </a:p>
            </c:rich>
          </c:tx>
          <c:layout/>
        </c:title>
        <c:numFmt formatCode="#,##0" sourceLinked="0"/>
        <c:majorTickMark val="none"/>
        <c:tickLblPos val="nextTo"/>
        <c:crossAx val="87352064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m² Collector Area (Aperture) for Water Heating per Technology and Country</a:t>
            </a:r>
          </a:p>
        </c:rich>
      </c:tx>
      <c:layout>
        <c:manualLayout>
          <c:xMode val="edge"/>
          <c:yMode val="edge"/>
          <c:x val="0.17436702062968287"/>
          <c:y val="2.8070175438596697E-3"/>
        </c:manualLayout>
      </c:layout>
    </c:title>
    <c:plotArea>
      <c:layout>
        <c:manualLayout>
          <c:layoutTarget val="inner"/>
          <c:xMode val="edge"/>
          <c:yMode val="edge"/>
          <c:x val="5.8734134449953533E-2"/>
          <c:y val="0.13670175438596491"/>
          <c:w val="0.65992135894053894"/>
          <c:h val="0.75591103743611721"/>
        </c:manualLayout>
      </c:layout>
      <c:barChart>
        <c:barDir val="col"/>
        <c:grouping val="percentStacked"/>
        <c:ser>
          <c:idx val="0"/>
          <c:order val="0"/>
          <c:tx>
            <c:strRef>
              <c:f>WH!$AU$3</c:f>
              <c:strCache>
                <c:ptCount val="1"/>
                <c:pt idx="0">
                  <c:v>Flat plate standard</c:v>
                </c:pt>
              </c:strCache>
            </c:strRef>
          </c:tx>
          <c:dLbls>
            <c:showVal val="1"/>
          </c:dLbls>
          <c:cat>
            <c:strRef>
              <c:f>WH!$AT$4:$AT$7</c:f>
              <c:strCache>
                <c:ptCount val="4"/>
                <c:pt idx="0">
                  <c:v>Aruba</c:v>
                </c:pt>
                <c:pt idx="1">
                  <c:v>China</c:v>
                </c:pt>
                <c:pt idx="2">
                  <c:v>Poland</c:v>
                </c:pt>
                <c:pt idx="3">
                  <c:v>South Africa</c:v>
                </c:pt>
              </c:strCache>
            </c:strRef>
          </c:cat>
          <c:val>
            <c:numRef>
              <c:f>WH!$AU$4:$AU$7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16161</c:v>
                </c:pt>
                <c:pt idx="2">
                  <c:v>0</c:v>
                </c:pt>
                <c:pt idx="3">
                  <c:v>1212</c:v>
                </c:pt>
              </c:numCache>
            </c:numRef>
          </c:val>
        </c:ser>
        <c:ser>
          <c:idx val="5"/>
          <c:order val="1"/>
          <c:tx>
            <c:strRef>
              <c:f>WH!$AV$3</c:f>
              <c:strCache>
                <c:ptCount val="1"/>
                <c:pt idx="0">
                  <c:v>Flat plate High temperature</c:v>
                </c:pt>
              </c:strCache>
            </c:strRef>
          </c:tx>
          <c:cat>
            <c:strRef>
              <c:f>WH!$AT$4:$AT$7</c:f>
              <c:strCache>
                <c:ptCount val="4"/>
                <c:pt idx="0">
                  <c:v>Aruba</c:v>
                </c:pt>
                <c:pt idx="1">
                  <c:v>China</c:v>
                </c:pt>
                <c:pt idx="2">
                  <c:v>Poland</c:v>
                </c:pt>
                <c:pt idx="3">
                  <c:v>South Africa</c:v>
                </c:pt>
              </c:strCache>
            </c:strRef>
          </c:cat>
          <c:val>
            <c:numRef>
              <c:f>WH!$AV$4:$AV$7</c:f>
              <c:numCache>
                <c:formatCode>General</c:formatCode>
                <c:ptCount val="4"/>
                <c:pt idx="0">
                  <c:v>500</c:v>
                </c:pt>
                <c:pt idx="1">
                  <c:v>0</c:v>
                </c:pt>
                <c:pt idx="2">
                  <c:v>0</c:v>
                </c:pt>
                <c:pt idx="3" formatCode="0">
                  <c:v>0</c:v>
                </c:pt>
              </c:numCache>
            </c:numRef>
          </c:val>
        </c:ser>
        <c:ser>
          <c:idx val="1"/>
          <c:order val="2"/>
          <c:tx>
            <c:strRef>
              <c:f>WH!$AW$3</c:f>
              <c:strCache>
                <c:ptCount val="1"/>
                <c:pt idx="0">
                  <c:v>CPC Evacuated Tube</c:v>
                </c:pt>
              </c:strCache>
            </c:strRef>
          </c:tx>
          <c:dLbls>
            <c:showVal val="1"/>
          </c:dLbls>
          <c:cat>
            <c:strRef>
              <c:f>WH!$AT$4:$AT$7</c:f>
              <c:strCache>
                <c:ptCount val="4"/>
                <c:pt idx="0">
                  <c:v>Aruba</c:v>
                </c:pt>
                <c:pt idx="1">
                  <c:v>China</c:v>
                </c:pt>
                <c:pt idx="2">
                  <c:v>Poland</c:v>
                </c:pt>
                <c:pt idx="3">
                  <c:v>South Africa</c:v>
                </c:pt>
              </c:strCache>
            </c:strRef>
          </c:cat>
          <c:val>
            <c:numRef>
              <c:f>WH!$AW$4:$AW$7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858</c:v>
                </c:pt>
                <c:pt idx="2">
                  <c:v>687.4</c:v>
                </c:pt>
                <c:pt idx="3">
                  <c:v>0</c:v>
                </c:pt>
              </c:numCache>
            </c:numRef>
          </c:val>
        </c:ser>
        <c:ser>
          <c:idx val="2"/>
          <c:order val="3"/>
          <c:tx>
            <c:strRef>
              <c:f>WH!$AX$3</c:f>
              <c:strCache>
                <c:ptCount val="1"/>
                <c:pt idx="0">
                  <c:v>All-glass evacuated solar collector tubes </c:v>
                </c:pt>
              </c:strCache>
            </c:strRef>
          </c:tx>
          <c:dLbls>
            <c:showVal val="1"/>
          </c:dLbls>
          <c:cat>
            <c:strRef>
              <c:f>WH!$AT$4:$AT$7</c:f>
              <c:strCache>
                <c:ptCount val="4"/>
                <c:pt idx="0">
                  <c:v>Aruba</c:v>
                </c:pt>
                <c:pt idx="1">
                  <c:v>China</c:v>
                </c:pt>
                <c:pt idx="2">
                  <c:v>Poland</c:v>
                </c:pt>
                <c:pt idx="3">
                  <c:v>South Africa</c:v>
                </c:pt>
              </c:strCache>
            </c:strRef>
          </c:cat>
          <c:val>
            <c:numRef>
              <c:f>WH!$AX$4:$AX$7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14134.25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4"/>
          <c:tx>
            <c:strRef>
              <c:f>WH!$AY$3</c:f>
              <c:strCache>
                <c:ptCount val="1"/>
                <c:pt idx="0">
                  <c:v>Heat pipe</c:v>
                </c:pt>
              </c:strCache>
            </c:strRef>
          </c:tx>
          <c:dLbls>
            <c:showVal val="1"/>
          </c:dLbls>
          <c:cat>
            <c:strRef>
              <c:f>WH!$AT$4:$AT$7</c:f>
              <c:strCache>
                <c:ptCount val="4"/>
                <c:pt idx="0">
                  <c:v>Aruba</c:v>
                </c:pt>
                <c:pt idx="1">
                  <c:v>China</c:v>
                </c:pt>
                <c:pt idx="2">
                  <c:v>Poland</c:v>
                </c:pt>
                <c:pt idx="3">
                  <c:v>South Africa</c:v>
                </c:pt>
              </c:strCache>
            </c:strRef>
          </c:cat>
          <c:val>
            <c:numRef>
              <c:f>WH!$AY$4:$AY$7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2320.5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5"/>
          <c:tx>
            <c:strRef>
              <c:f>WH!$AZ$3</c:f>
              <c:strCache>
                <c:ptCount val="1"/>
                <c:pt idx="0">
                  <c:v>U tube solar collector</c:v>
                </c:pt>
              </c:strCache>
            </c:strRef>
          </c:tx>
          <c:dLbls>
            <c:showVal val="1"/>
          </c:dLbls>
          <c:cat>
            <c:strRef>
              <c:f>WH!$AT$4:$AT$7</c:f>
              <c:strCache>
                <c:ptCount val="4"/>
                <c:pt idx="0">
                  <c:v>Aruba</c:v>
                </c:pt>
                <c:pt idx="1">
                  <c:v>China</c:v>
                </c:pt>
                <c:pt idx="2">
                  <c:v>Poland</c:v>
                </c:pt>
                <c:pt idx="3">
                  <c:v>South Africa</c:v>
                </c:pt>
              </c:strCache>
            </c:strRef>
          </c:cat>
          <c:val>
            <c:numRef>
              <c:f>WH!$AZ$4:$AZ$7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300"/>
        <c:overlap val="100"/>
        <c:axId val="89486848"/>
        <c:axId val="89488768"/>
      </c:barChart>
      <c:catAx>
        <c:axId val="894868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Country</a:t>
                </a:r>
              </a:p>
            </c:rich>
          </c:tx>
          <c:layout/>
        </c:title>
        <c:majorTickMark val="none"/>
        <c:tickLblPos val="nextTo"/>
        <c:crossAx val="89488768"/>
        <c:crosses val="autoZero"/>
        <c:auto val="1"/>
        <c:lblAlgn val="ctr"/>
        <c:lblOffset val="100"/>
      </c:catAx>
      <c:valAx>
        <c:axId val="89488768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m² Collector Area (Aperture) per Technology</a:t>
                </a:r>
              </a:p>
            </c:rich>
          </c:tx>
          <c:layout>
            <c:manualLayout>
              <c:xMode val="edge"/>
              <c:yMode val="edge"/>
              <c:x val="1.6479398805107931E-2"/>
              <c:y val="0.23845370907583921"/>
            </c:manualLayout>
          </c:layout>
        </c:title>
        <c:numFmt formatCode="0%" sourceLinked="1"/>
        <c:tickLblPos val="none"/>
        <c:crossAx val="8948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393803764959997"/>
          <c:y val="0.12901911623653275"/>
          <c:w val="0.26606195805692179"/>
          <c:h val="0.75270951131109065"/>
        </c:manualLayout>
      </c:layout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3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Installed Solar Thermal Plants for Swimming Pool Heating in %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SH!$AD$2:$AD$10</c:f>
              <c:strCache>
                <c:ptCount val="9"/>
                <c:pt idx="0">
                  <c:v>Bosna i Hercegovina </c:v>
                </c:pt>
                <c:pt idx="1">
                  <c:v>Croatia</c:v>
                </c:pt>
                <c:pt idx="2">
                  <c:v>Italy</c:v>
                </c:pt>
                <c:pt idx="3">
                  <c:v>Switzerland</c:v>
                </c:pt>
                <c:pt idx="4">
                  <c:v>Austria</c:v>
                </c:pt>
                <c:pt idx="5">
                  <c:v>Netherlands</c:v>
                </c:pt>
                <c:pt idx="6">
                  <c:v>Denmark</c:v>
                </c:pt>
                <c:pt idx="7">
                  <c:v>Spain</c:v>
                </c:pt>
                <c:pt idx="8">
                  <c:v>China</c:v>
                </c:pt>
              </c:strCache>
            </c:strRef>
          </c:cat>
          <c:val>
            <c:numRef>
              <c:f>SH!$AF$2:$AF$10</c:f>
              <c:numCache>
                <c:formatCode>0%</c:formatCode>
                <c:ptCount val="9"/>
                <c:pt idx="0">
                  <c:v>7.6923076923076927E-2</c:v>
                </c:pt>
                <c:pt idx="1">
                  <c:v>7.6923076923076927E-2</c:v>
                </c:pt>
                <c:pt idx="2">
                  <c:v>7.6923076923076927E-2</c:v>
                </c:pt>
                <c:pt idx="3">
                  <c:v>7.6923076923076927E-2</c:v>
                </c:pt>
                <c:pt idx="4">
                  <c:v>7.6923076923076927E-2</c:v>
                </c:pt>
                <c:pt idx="5">
                  <c:v>7.6923076923076927E-2</c:v>
                </c:pt>
                <c:pt idx="6">
                  <c:v>0</c:v>
                </c:pt>
                <c:pt idx="7">
                  <c:v>7.6923076923076927E-2</c:v>
                </c:pt>
                <c:pt idx="8">
                  <c:v>0.46153846153846156</c:v>
                </c:pt>
              </c:numCache>
            </c:numRef>
          </c:val>
        </c:ser>
        <c:axId val="96713728"/>
        <c:axId val="96723712"/>
      </c:barChart>
      <c:catAx>
        <c:axId val="96713728"/>
        <c:scaling>
          <c:orientation val="minMax"/>
        </c:scaling>
        <c:axPos val="b"/>
        <c:tickLblPos val="nextTo"/>
        <c:crossAx val="96723712"/>
        <c:crosses val="autoZero"/>
        <c:auto val="1"/>
        <c:lblAlgn val="ctr"/>
        <c:lblOffset val="100"/>
      </c:catAx>
      <c:valAx>
        <c:axId val="96723712"/>
        <c:scaling>
          <c:orientation val="minMax"/>
        </c:scaling>
        <c:axPos val="l"/>
        <c:majorGridlines/>
        <c:numFmt formatCode="0%" sourceLinked="1"/>
        <c:tickLblPos val="nextTo"/>
        <c:crossAx val="9671372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Swimming Pool Heating - Collector Types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SH!$AR$2:$AW$2</c:f>
              <c:strCache>
                <c:ptCount val="6"/>
                <c:pt idx="0">
                  <c:v>Flat plate High temperature</c:v>
                </c:pt>
                <c:pt idx="1">
                  <c:v>Flat plate standard</c:v>
                </c:pt>
                <c:pt idx="2">
                  <c:v>Unglazed collector</c:v>
                </c:pt>
                <c:pt idx="3">
                  <c:v>Heat pipe collector</c:v>
                </c:pt>
                <c:pt idx="4">
                  <c:v>Heat pipe/All-glass evacuated solar collector tubes </c:v>
                </c:pt>
                <c:pt idx="5">
                  <c:v>U tube solar collector</c:v>
                </c:pt>
              </c:strCache>
            </c:strRef>
          </c:cat>
          <c:val>
            <c:numRef>
              <c:f>SH!$AR$3:$AW$3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</c:ser>
        <c:axId val="89400064"/>
        <c:axId val="89401600"/>
      </c:barChart>
      <c:catAx>
        <c:axId val="89400064"/>
        <c:scaling>
          <c:orientation val="minMax"/>
        </c:scaling>
        <c:axPos val="b"/>
        <c:tickLblPos val="nextTo"/>
        <c:crossAx val="89401600"/>
        <c:crosses val="autoZero"/>
        <c:auto val="1"/>
        <c:lblAlgn val="ctr"/>
        <c:lblOffset val="100"/>
      </c:catAx>
      <c:valAx>
        <c:axId val="89401600"/>
        <c:scaling>
          <c:orientation val="minMax"/>
        </c:scaling>
        <c:axPos val="l"/>
        <c:majorGridlines/>
        <c:numFmt formatCode="General" sourceLinked="1"/>
        <c:tickLblPos val="nextTo"/>
        <c:crossAx val="8940006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Swimming Pool Heating - Collector Types in %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SH!$AR$2:$AW$2</c:f>
              <c:strCache>
                <c:ptCount val="6"/>
                <c:pt idx="0">
                  <c:v>Flat plate High temperature</c:v>
                </c:pt>
                <c:pt idx="1">
                  <c:v>Flat plate standard</c:v>
                </c:pt>
                <c:pt idx="2">
                  <c:v>Unglazed collector</c:v>
                </c:pt>
                <c:pt idx="3">
                  <c:v>Heat pipe collector</c:v>
                </c:pt>
                <c:pt idx="4">
                  <c:v>Heat pipe/All-glass evacuated solar collector tubes </c:v>
                </c:pt>
                <c:pt idx="5">
                  <c:v>U tube solar collector</c:v>
                </c:pt>
              </c:strCache>
            </c:strRef>
          </c:cat>
          <c:val>
            <c:numRef>
              <c:f>SH!$AR$13:$AW$13</c:f>
              <c:numCache>
                <c:formatCode>0%</c:formatCode>
                <c:ptCount val="6"/>
                <c:pt idx="0">
                  <c:v>0</c:v>
                </c:pt>
                <c:pt idx="1">
                  <c:v>0.30769230769230771</c:v>
                </c:pt>
                <c:pt idx="2">
                  <c:v>0.23076923076923078</c:v>
                </c:pt>
                <c:pt idx="3">
                  <c:v>0.15384615384615385</c:v>
                </c:pt>
                <c:pt idx="4">
                  <c:v>0.23076923076923078</c:v>
                </c:pt>
                <c:pt idx="5">
                  <c:v>7.6923076923076927E-2</c:v>
                </c:pt>
              </c:numCache>
            </c:numRef>
          </c:val>
        </c:ser>
        <c:axId val="89446656"/>
        <c:axId val="89452544"/>
      </c:barChart>
      <c:catAx>
        <c:axId val="89446656"/>
        <c:scaling>
          <c:orientation val="minMax"/>
        </c:scaling>
        <c:axPos val="b"/>
        <c:tickLblPos val="nextTo"/>
        <c:crossAx val="89452544"/>
        <c:crosses val="autoZero"/>
        <c:auto val="1"/>
        <c:lblAlgn val="ctr"/>
        <c:lblOffset val="100"/>
      </c:catAx>
      <c:valAx>
        <c:axId val="89452544"/>
        <c:scaling>
          <c:orientation val="minMax"/>
        </c:scaling>
        <c:axPos val="l"/>
        <c:majorGridlines/>
        <c:numFmt formatCode="0%" sourceLinked="1"/>
        <c:tickLblPos val="nextTo"/>
        <c:crossAx val="8944665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barChart>
        <c:barDir val="col"/>
        <c:grouping val="clustered"/>
        <c:ser>
          <c:idx val="0"/>
          <c:order val="0"/>
          <c:tx>
            <c:v>General Heating - Collector Types in Europe</c:v>
          </c:tx>
          <c:spPr>
            <a:solidFill>
              <a:schemeClr val="bg1">
                <a:lumMod val="95000"/>
              </a:schemeClr>
            </a:solidFill>
          </c:spPr>
          <c:dLbls>
            <c:showVal val="1"/>
          </c:dLbls>
          <c:cat>
            <c:strRef>
              <c:f>GH!$HC$25:$HG$25</c:f>
              <c:strCache>
                <c:ptCount val="5"/>
                <c:pt idx="0">
                  <c:v>Flat plate High temperature</c:v>
                </c:pt>
                <c:pt idx="1">
                  <c:v>Flat plate standard</c:v>
                </c:pt>
                <c:pt idx="2">
                  <c:v>CPC Evacuated Tube</c:v>
                </c:pt>
                <c:pt idx="3">
                  <c:v>Unglazed collector</c:v>
                </c:pt>
                <c:pt idx="4">
                  <c:v>Heat pipe + Evacuated solar collector</c:v>
                </c:pt>
              </c:strCache>
            </c:strRef>
          </c:cat>
          <c:val>
            <c:numRef>
              <c:f>GH!$HC$30:$HG$30</c:f>
              <c:numCache>
                <c:formatCode>General</c:formatCode>
                <c:ptCount val="5"/>
                <c:pt idx="0">
                  <c:v>17</c:v>
                </c:pt>
                <c:pt idx="1">
                  <c:v>143</c:v>
                </c:pt>
                <c:pt idx="2">
                  <c:v>3</c:v>
                </c:pt>
                <c:pt idx="3">
                  <c:v>14</c:v>
                </c:pt>
                <c:pt idx="4">
                  <c:v>0</c:v>
                </c:pt>
              </c:numCache>
            </c:numRef>
          </c:val>
        </c:ser>
        <c:axId val="80735616"/>
        <c:axId val="82338944"/>
      </c:barChart>
      <c:catAx>
        <c:axId val="80735616"/>
        <c:scaling>
          <c:orientation val="minMax"/>
        </c:scaling>
        <c:axPos val="b"/>
        <c:numFmt formatCode="General" sourceLinked="1"/>
        <c:tickLblPos val="nextTo"/>
        <c:crossAx val="82338944"/>
        <c:crosses val="autoZero"/>
        <c:auto val="1"/>
        <c:lblAlgn val="ctr"/>
        <c:lblOffset val="100"/>
      </c:catAx>
      <c:valAx>
        <c:axId val="82338944"/>
        <c:scaling>
          <c:orientation val="minMax"/>
        </c:scaling>
        <c:axPos val="l"/>
        <c:majorGridlines/>
        <c:numFmt formatCode="General" sourceLinked="1"/>
        <c:tickLblPos val="nextTo"/>
        <c:crossAx val="807356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8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Installed Area for Swimming Pool Heating - (Aperture)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SH!$AZ$3:$AZ$11</c:f>
              <c:strCache>
                <c:ptCount val="9"/>
                <c:pt idx="0">
                  <c:v>Croatia</c:v>
                </c:pt>
                <c:pt idx="1">
                  <c:v>Italy</c:v>
                </c:pt>
                <c:pt idx="2">
                  <c:v>Switzerland</c:v>
                </c:pt>
                <c:pt idx="3">
                  <c:v>Austria</c:v>
                </c:pt>
                <c:pt idx="4">
                  <c:v>Netherlands</c:v>
                </c:pt>
                <c:pt idx="5">
                  <c:v>Bosna i Hercegovina </c:v>
                </c:pt>
                <c:pt idx="6">
                  <c:v>Denmark</c:v>
                </c:pt>
                <c:pt idx="7">
                  <c:v>Spain</c:v>
                </c:pt>
                <c:pt idx="8">
                  <c:v>China</c:v>
                </c:pt>
              </c:strCache>
            </c:strRef>
          </c:cat>
          <c:val>
            <c:numRef>
              <c:f>SH!$BB$3:$BB$11</c:f>
              <c:numCache>
                <c:formatCode>0%</c:formatCode>
                <c:ptCount val="9"/>
                <c:pt idx="0">
                  <c:v>2.2649856226498562E-2</c:v>
                </c:pt>
                <c:pt idx="1">
                  <c:v>2.7781464277814642E-2</c:v>
                </c:pt>
                <c:pt idx="2">
                  <c:v>2.7516036275160364E-2</c:v>
                </c:pt>
                <c:pt idx="3">
                  <c:v>2.2561380225613801E-2</c:v>
                </c:pt>
                <c:pt idx="4">
                  <c:v>3.2736120327361201E-2</c:v>
                </c:pt>
                <c:pt idx="5">
                  <c:v>4.5565140455651403E-2</c:v>
                </c:pt>
                <c:pt idx="6">
                  <c:v>0</c:v>
                </c:pt>
                <c:pt idx="7">
                  <c:v>6.6357000663570004E-2</c:v>
                </c:pt>
                <c:pt idx="8">
                  <c:v>0.75483300154833</c:v>
                </c:pt>
              </c:numCache>
            </c:numRef>
          </c:val>
        </c:ser>
        <c:axId val="96813056"/>
        <c:axId val="96814592"/>
      </c:barChart>
      <c:catAx>
        <c:axId val="96813056"/>
        <c:scaling>
          <c:orientation val="minMax"/>
        </c:scaling>
        <c:axPos val="b"/>
        <c:tickLblPos val="nextTo"/>
        <c:crossAx val="96814592"/>
        <c:crosses val="autoZero"/>
        <c:auto val="1"/>
        <c:lblAlgn val="ctr"/>
        <c:lblOffset val="100"/>
      </c:catAx>
      <c:valAx>
        <c:axId val="96814592"/>
        <c:scaling>
          <c:orientation val="minMax"/>
        </c:scaling>
        <c:axPos val="l"/>
        <c:majorGridlines/>
        <c:numFmt formatCode="0%" sourceLinked="1"/>
        <c:tickLblPos val="nextTo"/>
        <c:crossAx val="9681305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title>
      <c:tx>
        <c:rich>
          <a:bodyPr/>
          <a:lstStyle/>
          <a:p>
            <a:pPr>
              <a:defRPr/>
            </a:pPr>
            <a:r>
              <a:rPr lang="de-DE"/>
              <a:t>Installed Solar Thermal Plants for Swimming Pool Heating per Periode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Installed Solar Thermal Plants for Swimming Pool Heating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SH!$Z$2:$Z$6</c:f>
              <c:strCache>
                <c:ptCount val="5"/>
                <c:pt idx="0">
                  <c:v>1985-1990</c:v>
                </c:pt>
                <c:pt idx="1">
                  <c:v>1991-1995</c:v>
                </c:pt>
                <c:pt idx="2">
                  <c:v>1996-2000</c:v>
                </c:pt>
                <c:pt idx="3">
                  <c:v>2001-2005</c:v>
                </c:pt>
                <c:pt idx="4">
                  <c:v>2006-2013</c:v>
                </c:pt>
              </c:strCache>
            </c:strRef>
          </c:cat>
          <c:val>
            <c:numRef>
              <c:f>SH!$AB$2:$AB$6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0.92307692307692313</c:v>
                </c:pt>
              </c:numCache>
            </c:numRef>
          </c:val>
        </c:ser>
        <c:axId val="96835456"/>
        <c:axId val="96836992"/>
      </c:barChart>
      <c:catAx>
        <c:axId val="96835456"/>
        <c:scaling>
          <c:orientation val="minMax"/>
        </c:scaling>
        <c:axPos val="b"/>
        <c:tickLblPos val="nextTo"/>
        <c:crossAx val="96836992"/>
        <c:crosses val="autoZero"/>
        <c:auto val="1"/>
        <c:lblAlgn val="ctr"/>
        <c:lblOffset val="100"/>
      </c:catAx>
      <c:valAx>
        <c:axId val="96836992"/>
        <c:scaling>
          <c:orientation val="minMax"/>
        </c:scaling>
        <c:axPos val="l"/>
        <c:majorGridlines/>
        <c:numFmt formatCode="0%" sourceLinked="1"/>
        <c:tickLblPos val="nextTo"/>
        <c:crossAx val="9683545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Installed Solar Thermal Collector Area for Swimming Pool Heating in China and Europe from 1985 - 2013</a:t>
            </a:r>
          </a:p>
        </c:rich>
      </c:tx>
      <c:layout>
        <c:manualLayout>
          <c:xMode val="edge"/>
          <c:yMode val="edge"/>
          <c:x val="0.1325752999258912"/>
          <c:y val="1.3969732246798662E-2"/>
        </c:manualLayout>
      </c:layout>
    </c:title>
    <c:plotArea>
      <c:layout/>
      <c:lineChart>
        <c:grouping val="standard"/>
        <c:ser>
          <c:idx val="0"/>
          <c:order val="0"/>
          <c:tx>
            <c:v>m² Collector Area for Swimming Pool Heating in Europe</c:v>
          </c:tx>
          <c:marker>
            <c:symbol val="none"/>
          </c:marker>
          <c:cat>
            <c:strRef>
              <c:f>SH!$BJ$35:$BJ$43</c:f>
              <c:strCache>
                <c:ptCount val="9"/>
                <c:pt idx="0">
                  <c:v>1985 - 1987</c:v>
                </c:pt>
                <c:pt idx="1">
                  <c:v>1988 - 1990</c:v>
                </c:pt>
                <c:pt idx="2">
                  <c:v> 1991 - 1993</c:v>
                </c:pt>
                <c:pt idx="3">
                  <c:v>1994 - 1996</c:v>
                </c:pt>
                <c:pt idx="4">
                  <c:v>1997 - 1999</c:v>
                </c:pt>
                <c:pt idx="5">
                  <c:v>2000 - 2002</c:v>
                </c:pt>
                <c:pt idx="6">
                  <c:v>2003 - 2005</c:v>
                </c:pt>
                <c:pt idx="7">
                  <c:v>2006 - 2008</c:v>
                </c:pt>
                <c:pt idx="8">
                  <c:v>2009 - 2013</c:v>
                </c:pt>
              </c:strCache>
            </c:strRef>
          </c:cat>
          <c:val>
            <c:numRef>
              <c:f>SH!$BL$35:$BL$43</c:f>
              <c:numCache>
                <c:formatCode>#,##0</c:formatCode>
                <c:ptCount val="9"/>
                <c:pt idx="0">
                  <c:v>0</c:v>
                </c:pt>
                <c:pt idx="1">
                  <c:v>740</c:v>
                </c:pt>
                <c:pt idx="2">
                  <c:v>740</c:v>
                </c:pt>
                <c:pt idx="3">
                  <c:v>740</c:v>
                </c:pt>
                <c:pt idx="4">
                  <c:v>740</c:v>
                </c:pt>
                <c:pt idx="5">
                  <c:v>740</c:v>
                </c:pt>
                <c:pt idx="6">
                  <c:v>740</c:v>
                </c:pt>
                <c:pt idx="7">
                  <c:v>4002</c:v>
                </c:pt>
                <c:pt idx="8">
                  <c:v>5542</c:v>
                </c:pt>
              </c:numCache>
            </c:numRef>
          </c:val>
        </c:ser>
        <c:ser>
          <c:idx val="1"/>
          <c:order val="1"/>
          <c:tx>
            <c:v>m² Collector Area for Swimming Pool Heating in China</c:v>
          </c:tx>
          <c:marker>
            <c:symbol val="none"/>
          </c:marker>
          <c:cat>
            <c:strRef>
              <c:f>SH!$BJ$35:$BJ$43</c:f>
              <c:strCache>
                <c:ptCount val="9"/>
                <c:pt idx="0">
                  <c:v>1985 - 1987</c:v>
                </c:pt>
                <c:pt idx="1">
                  <c:v>1988 - 1990</c:v>
                </c:pt>
                <c:pt idx="2">
                  <c:v> 1991 - 1993</c:v>
                </c:pt>
                <c:pt idx="3">
                  <c:v>1994 - 1996</c:v>
                </c:pt>
                <c:pt idx="4">
                  <c:v>1997 - 1999</c:v>
                </c:pt>
                <c:pt idx="5">
                  <c:v>2000 - 2002</c:v>
                </c:pt>
                <c:pt idx="6">
                  <c:v>2003 - 2005</c:v>
                </c:pt>
                <c:pt idx="7">
                  <c:v>2006 - 2008</c:v>
                </c:pt>
                <c:pt idx="8">
                  <c:v>2009 - 2013</c:v>
                </c:pt>
              </c:strCache>
            </c:strRef>
          </c:cat>
          <c:val>
            <c:numRef>
              <c:f>SH!$BK$35:$BK$43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15614</c:v>
                </c:pt>
                <c:pt idx="8">
                  <c:v>17063</c:v>
                </c:pt>
              </c:numCache>
            </c:numRef>
          </c:val>
        </c:ser>
        <c:marker val="1"/>
        <c:axId val="97002624"/>
        <c:axId val="97004160"/>
      </c:lineChart>
      <c:catAx>
        <c:axId val="97002624"/>
        <c:scaling>
          <c:orientation val="minMax"/>
        </c:scaling>
        <c:axPos val="b"/>
        <c:minorGridlines/>
        <c:majorTickMark val="none"/>
        <c:tickLblPos val="nextTo"/>
        <c:crossAx val="97004160"/>
        <c:crosses val="autoZero"/>
        <c:auto val="1"/>
        <c:lblAlgn val="ctr"/>
        <c:lblOffset val="100"/>
      </c:catAx>
      <c:valAx>
        <c:axId val="970041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m² Collector Area (Aperture)</a:t>
                </a:r>
              </a:p>
            </c:rich>
          </c:tx>
          <c:layout/>
        </c:title>
        <c:numFmt formatCode="#,##0.00" sourceLinked="0"/>
        <c:majorTickMark val="none"/>
        <c:tickLblPos val="nextTo"/>
        <c:crossAx val="97002624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m² Collector Area (Aperture) for Swimming Pool Heating per Technology and Country</a:t>
            </a:r>
          </a:p>
        </c:rich>
      </c:tx>
      <c:layout>
        <c:manualLayout>
          <c:xMode val="edge"/>
          <c:yMode val="edge"/>
          <c:x val="0.15862265248173221"/>
          <c:y val="2.5882352941176492E-2"/>
        </c:manualLayout>
      </c:layout>
    </c:title>
    <c:plotArea>
      <c:layout>
        <c:manualLayout>
          <c:layoutTarget val="inner"/>
          <c:xMode val="edge"/>
          <c:yMode val="edge"/>
          <c:x val="3.3607907742998391E-2"/>
          <c:y val="0.15223529411764886"/>
          <c:w val="0.70657333731141925"/>
          <c:h val="0.73892542843910092"/>
        </c:manualLayout>
      </c:layout>
      <c:barChart>
        <c:barDir val="col"/>
        <c:grouping val="percentStacked"/>
        <c:ser>
          <c:idx val="0"/>
          <c:order val="0"/>
          <c:tx>
            <c:strRef>
              <c:f>SH!$AI$2</c:f>
              <c:strCache>
                <c:ptCount val="1"/>
                <c:pt idx="0">
                  <c:v>Flat plate High temperature</c:v>
                </c:pt>
              </c:strCache>
            </c:strRef>
          </c:tx>
          <c:dLbls>
            <c:showVal val="1"/>
          </c:dLbls>
          <c:cat>
            <c:strRef>
              <c:f>SH!$AH$3:$AH$11</c:f>
              <c:strCache>
                <c:ptCount val="9"/>
                <c:pt idx="0">
                  <c:v>Croatia</c:v>
                </c:pt>
                <c:pt idx="1">
                  <c:v>Italy</c:v>
                </c:pt>
                <c:pt idx="2">
                  <c:v>Switzerland</c:v>
                </c:pt>
                <c:pt idx="3">
                  <c:v>Austria</c:v>
                </c:pt>
                <c:pt idx="4">
                  <c:v>Netherlands</c:v>
                </c:pt>
                <c:pt idx="5">
                  <c:v>Bosna i Hercegovina </c:v>
                </c:pt>
                <c:pt idx="6">
                  <c:v>Denmark</c:v>
                </c:pt>
                <c:pt idx="7">
                  <c:v>Spain</c:v>
                </c:pt>
                <c:pt idx="8">
                  <c:v>China</c:v>
                </c:pt>
              </c:strCache>
            </c:strRef>
          </c:cat>
          <c:val>
            <c:numRef>
              <c:f>SH!$AI$3:$AI$11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SH!$AJ$2</c:f>
              <c:strCache>
                <c:ptCount val="1"/>
                <c:pt idx="0">
                  <c:v>Flat plate standard</c:v>
                </c:pt>
              </c:strCache>
            </c:strRef>
          </c:tx>
          <c:dLbls>
            <c:showVal val="1"/>
          </c:dLbls>
          <c:cat>
            <c:strRef>
              <c:f>SH!$AH$3:$AH$11</c:f>
              <c:strCache>
                <c:ptCount val="9"/>
                <c:pt idx="0">
                  <c:v>Croatia</c:v>
                </c:pt>
                <c:pt idx="1">
                  <c:v>Italy</c:v>
                </c:pt>
                <c:pt idx="2">
                  <c:v>Switzerland</c:v>
                </c:pt>
                <c:pt idx="3">
                  <c:v>Austria</c:v>
                </c:pt>
                <c:pt idx="4">
                  <c:v>Netherlands</c:v>
                </c:pt>
                <c:pt idx="5">
                  <c:v>Bosna i Hercegovina </c:v>
                </c:pt>
                <c:pt idx="6">
                  <c:v>Denmark</c:v>
                </c:pt>
                <c:pt idx="7">
                  <c:v>Spain</c:v>
                </c:pt>
                <c:pt idx="8">
                  <c:v>China</c:v>
                </c:pt>
              </c:strCache>
            </c:strRef>
          </c:cat>
          <c:val>
            <c:numRef>
              <c:f>SH!$AJ$3:$AJ$11</c:f>
              <c:numCache>
                <c:formatCode>#,##0</c:formatCode>
                <c:ptCount val="9"/>
                <c:pt idx="0">
                  <c:v>0</c:v>
                </c:pt>
                <c:pt idx="1">
                  <c:v>628</c:v>
                </c:pt>
                <c:pt idx="2">
                  <c:v>0</c:v>
                </c:pt>
                <c:pt idx="3">
                  <c:v>0</c:v>
                </c:pt>
                <c:pt idx="4">
                  <c:v>740</c:v>
                </c:pt>
                <c:pt idx="5">
                  <c:v>1030</c:v>
                </c:pt>
                <c:pt idx="6">
                  <c:v>0</c:v>
                </c:pt>
                <c:pt idx="7">
                  <c:v>0</c:v>
                </c:pt>
                <c:pt idx="8">
                  <c:v>12308</c:v>
                </c:pt>
              </c:numCache>
            </c:numRef>
          </c:val>
        </c:ser>
        <c:ser>
          <c:idx val="2"/>
          <c:order val="2"/>
          <c:tx>
            <c:strRef>
              <c:f>SH!$AK$2</c:f>
              <c:strCache>
                <c:ptCount val="1"/>
                <c:pt idx="0">
                  <c:v>Unglazed collector</c:v>
                </c:pt>
              </c:strCache>
            </c:strRef>
          </c:tx>
          <c:dLbls>
            <c:showVal val="1"/>
          </c:dLbls>
          <c:cat>
            <c:strRef>
              <c:f>SH!$AH$3:$AH$11</c:f>
              <c:strCache>
                <c:ptCount val="9"/>
                <c:pt idx="0">
                  <c:v>Croatia</c:v>
                </c:pt>
                <c:pt idx="1">
                  <c:v>Italy</c:v>
                </c:pt>
                <c:pt idx="2">
                  <c:v>Switzerland</c:v>
                </c:pt>
                <c:pt idx="3">
                  <c:v>Austria</c:v>
                </c:pt>
                <c:pt idx="4">
                  <c:v>Netherlands</c:v>
                </c:pt>
                <c:pt idx="5">
                  <c:v>Bosna i Hercegovina </c:v>
                </c:pt>
                <c:pt idx="6">
                  <c:v>Denmark</c:v>
                </c:pt>
                <c:pt idx="7">
                  <c:v>Spain</c:v>
                </c:pt>
                <c:pt idx="8">
                  <c:v>China</c:v>
                </c:pt>
              </c:strCache>
            </c:strRef>
          </c:cat>
          <c:val>
            <c:numRef>
              <c:f>SH!$AK$3:$AK$11</c:f>
              <c:numCache>
                <c:formatCode>#,##0</c:formatCode>
                <c:ptCount val="9"/>
                <c:pt idx="0">
                  <c:v>512</c:v>
                </c:pt>
                <c:pt idx="1">
                  <c:v>0</c:v>
                </c:pt>
                <c:pt idx="2">
                  <c:v>622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1500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SH!$AL$2</c:f>
              <c:strCache>
                <c:ptCount val="1"/>
                <c:pt idx="0">
                  <c:v>Heat pipe collector</c:v>
                </c:pt>
              </c:strCache>
            </c:strRef>
          </c:tx>
          <c:dLbls>
            <c:showVal val="1"/>
          </c:dLbls>
          <c:cat>
            <c:strRef>
              <c:f>SH!$AH$3:$AH$11</c:f>
              <c:strCache>
                <c:ptCount val="9"/>
                <c:pt idx="0">
                  <c:v>Croatia</c:v>
                </c:pt>
                <c:pt idx="1">
                  <c:v>Italy</c:v>
                </c:pt>
                <c:pt idx="2">
                  <c:v>Switzerland</c:v>
                </c:pt>
                <c:pt idx="3">
                  <c:v>Austria</c:v>
                </c:pt>
                <c:pt idx="4">
                  <c:v>Netherlands</c:v>
                </c:pt>
                <c:pt idx="5">
                  <c:v>Bosna i Hercegovina </c:v>
                </c:pt>
                <c:pt idx="6">
                  <c:v>Denmark</c:v>
                </c:pt>
                <c:pt idx="7">
                  <c:v>Spain</c:v>
                </c:pt>
                <c:pt idx="8">
                  <c:v>China</c:v>
                </c:pt>
              </c:strCache>
            </c:strRef>
          </c:cat>
          <c:val>
            <c:numRef>
              <c:f>SH!$AL$3:$AL$11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1449</c:v>
                </c:pt>
              </c:numCache>
            </c:numRef>
          </c:val>
        </c:ser>
        <c:ser>
          <c:idx val="4"/>
          <c:order val="4"/>
          <c:tx>
            <c:strRef>
              <c:f>SH!$AM$2</c:f>
              <c:strCache>
                <c:ptCount val="1"/>
                <c:pt idx="0">
                  <c:v>Heat pipe/All-glass evacuated solar collector tubes </c:v>
                </c:pt>
              </c:strCache>
            </c:strRef>
          </c:tx>
          <c:dLbls>
            <c:showVal val="1"/>
          </c:dLbls>
          <c:cat>
            <c:strRef>
              <c:f>SH!$AH$3:$AH$11</c:f>
              <c:strCache>
                <c:ptCount val="9"/>
                <c:pt idx="0">
                  <c:v>Croatia</c:v>
                </c:pt>
                <c:pt idx="1">
                  <c:v>Italy</c:v>
                </c:pt>
                <c:pt idx="2">
                  <c:v>Switzerland</c:v>
                </c:pt>
                <c:pt idx="3">
                  <c:v>Austria</c:v>
                </c:pt>
                <c:pt idx="4">
                  <c:v>Netherlands</c:v>
                </c:pt>
                <c:pt idx="5">
                  <c:v>Bosna i Hercegovina </c:v>
                </c:pt>
                <c:pt idx="6">
                  <c:v>Denmark</c:v>
                </c:pt>
                <c:pt idx="7">
                  <c:v>Spain</c:v>
                </c:pt>
                <c:pt idx="8">
                  <c:v>China</c:v>
                </c:pt>
              </c:strCache>
            </c:strRef>
          </c:cat>
          <c:val>
            <c:numRef>
              <c:f>SH!$AM$3:$AM$11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2653</c:v>
                </c:pt>
              </c:numCache>
            </c:numRef>
          </c:val>
        </c:ser>
        <c:ser>
          <c:idx val="5"/>
          <c:order val="5"/>
          <c:tx>
            <c:strRef>
              <c:f>SH!$AN$2</c:f>
              <c:strCache>
                <c:ptCount val="1"/>
                <c:pt idx="0">
                  <c:v>U tube solar collector</c:v>
                </c:pt>
              </c:strCache>
            </c:strRef>
          </c:tx>
          <c:cat>
            <c:strRef>
              <c:f>SH!$AH$3:$AH$11</c:f>
              <c:strCache>
                <c:ptCount val="9"/>
                <c:pt idx="0">
                  <c:v>Croatia</c:v>
                </c:pt>
                <c:pt idx="1">
                  <c:v>Italy</c:v>
                </c:pt>
                <c:pt idx="2">
                  <c:v>Switzerland</c:v>
                </c:pt>
                <c:pt idx="3">
                  <c:v>Austria</c:v>
                </c:pt>
                <c:pt idx="4">
                  <c:v>Netherlands</c:v>
                </c:pt>
                <c:pt idx="5">
                  <c:v>Bosna i Hercegovina </c:v>
                </c:pt>
                <c:pt idx="6">
                  <c:v>Denmark</c:v>
                </c:pt>
                <c:pt idx="7">
                  <c:v>Spain</c:v>
                </c:pt>
                <c:pt idx="8">
                  <c:v>China</c:v>
                </c:pt>
              </c:strCache>
            </c:strRef>
          </c:cat>
          <c:val>
            <c:numRef>
              <c:f>SH!$AN$3:$AN$11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653</c:v>
                </c:pt>
              </c:numCache>
            </c:numRef>
          </c:val>
        </c:ser>
        <c:gapWidth val="300"/>
        <c:overlap val="100"/>
        <c:axId val="96940416"/>
        <c:axId val="96942336"/>
      </c:barChart>
      <c:catAx>
        <c:axId val="969404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Country</a:t>
                </a:r>
              </a:p>
            </c:rich>
          </c:tx>
          <c:layout/>
        </c:title>
        <c:majorTickMark val="none"/>
        <c:tickLblPos val="nextTo"/>
        <c:crossAx val="96942336"/>
        <c:crosses val="autoZero"/>
        <c:auto val="1"/>
        <c:lblAlgn val="ctr"/>
        <c:lblOffset val="100"/>
      </c:catAx>
      <c:valAx>
        <c:axId val="96942336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m² Collector Area per Technology</a:t>
                </a:r>
              </a:p>
            </c:rich>
          </c:tx>
          <c:layout>
            <c:manualLayout>
              <c:xMode val="edge"/>
              <c:yMode val="edge"/>
              <c:x val="5.2718286655684243E-3"/>
              <c:y val="0.32100379805465923"/>
            </c:manualLayout>
          </c:layout>
        </c:title>
        <c:numFmt formatCode="0%" sourceLinked="1"/>
        <c:tickLblPos val="none"/>
        <c:crossAx val="96940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77103088638508"/>
          <c:y val="0.14816618805002474"/>
          <c:w val="0.23873144028330998"/>
          <c:h val="0.6559029180176007"/>
        </c:manualLayout>
      </c:layout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title>
      <c:layout>
        <c:manualLayout>
          <c:xMode val="edge"/>
          <c:yMode val="edge"/>
          <c:x val="0.12272033144617381"/>
          <c:y val="4.6296296296296523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v>Installed Plants for Process Heating in %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PH!$BZ$3:$BZ$13</c:f>
              <c:strCache>
                <c:ptCount val="11"/>
                <c:pt idx="0">
                  <c:v>Austria</c:v>
                </c:pt>
                <c:pt idx="1">
                  <c:v>USA</c:v>
                </c:pt>
                <c:pt idx="2">
                  <c:v>Poland</c:v>
                </c:pt>
                <c:pt idx="3">
                  <c:v>China</c:v>
                </c:pt>
                <c:pt idx="4">
                  <c:v>Germany</c:v>
                </c:pt>
                <c:pt idx="5">
                  <c:v>Greece</c:v>
                </c:pt>
                <c:pt idx="6">
                  <c:v>India</c:v>
                </c:pt>
                <c:pt idx="7">
                  <c:v>Spain</c:v>
                </c:pt>
                <c:pt idx="8">
                  <c:v>Switzerland</c:v>
                </c:pt>
                <c:pt idx="9">
                  <c:v>Vietnam</c:v>
                </c:pt>
                <c:pt idx="10">
                  <c:v>Thailand</c:v>
                </c:pt>
              </c:strCache>
            </c:strRef>
          </c:cat>
          <c:val>
            <c:numRef>
              <c:f>PH!$CB$3:$CB$13</c:f>
              <c:numCache>
                <c:formatCode>0%</c:formatCode>
                <c:ptCount val="11"/>
                <c:pt idx="0">
                  <c:v>4.8387096774193547E-2</c:v>
                </c:pt>
                <c:pt idx="1">
                  <c:v>0.12903225806451613</c:v>
                </c:pt>
                <c:pt idx="2">
                  <c:v>1.6129032258064516E-2</c:v>
                </c:pt>
                <c:pt idx="3">
                  <c:v>0.20967741935483872</c:v>
                </c:pt>
                <c:pt idx="4">
                  <c:v>4.8387096774193547E-2</c:v>
                </c:pt>
                <c:pt idx="5">
                  <c:v>6.4516129032258063E-2</c:v>
                </c:pt>
                <c:pt idx="6">
                  <c:v>9.6774193548387094E-2</c:v>
                </c:pt>
                <c:pt idx="7">
                  <c:v>8.0645161290322578E-2</c:v>
                </c:pt>
                <c:pt idx="8">
                  <c:v>3.2258064516129031E-2</c:v>
                </c:pt>
                <c:pt idx="9">
                  <c:v>4.8387096774193547E-2</c:v>
                </c:pt>
                <c:pt idx="10" formatCode="#,##0.00">
                  <c:v>6.4516129032258063E-2</c:v>
                </c:pt>
              </c:numCache>
            </c:numRef>
          </c:val>
        </c:ser>
        <c:axId val="97146752"/>
        <c:axId val="97148288"/>
      </c:barChart>
      <c:catAx>
        <c:axId val="97146752"/>
        <c:scaling>
          <c:orientation val="minMax"/>
        </c:scaling>
        <c:axPos val="b"/>
        <c:tickLblPos val="nextTo"/>
        <c:crossAx val="97148288"/>
        <c:crosses val="autoZero"/>
        <c:auto val="1"/>
        <c:lblAlgn val="ctr"/>
        <c:lblOffset val="100"/>
      </c:catAx>
      <c:valAx>
        <c:axId val="97148288"/>
        <c:scaling>
          <c:orientation val="minMax"/>
        </c:scaling>
        <c:axPos val="l"/>
        <c:majorGridlines/>
        <c:numFmt formatCode="0%" sourceLinked="1"/>
        <c:tickLblPos val="nextTo"/>
        <c:crossAx val="97146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104794297162561"/>
          <c:y val="0.18018038603686456"/>
          <c:w val="9.4691701998788597E-2"/>
          <c:h val="0.41601155350055691"/>
        </c:manualLayout>
      </c:layout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15040966754155741"/>
          <c:y val="2.7777777777777832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v>Process Heating - Collector Types 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PH!$CO$2:$CT$2</c:f>
              <c:strCache>
                <c:ptCount val="6"/>
                <c:pt idx="0">
                  <c:v>Flat plate High temperature</c:v>
                </c:pt>
                <c:pt idx="1">
                  <c:v>Flat plate standard</c:v>
                </c:pt>
                <c:pt idx="2">
                  <c:v>CPC Evacuated Tube</c:v>
                </c:pt>
                <c:pt idx="3">
                  <c:v>U tube solar collector</c:v>
                </c:pt>
                <c:pt idx="4">
                  <c:v>Heat pipe + Evacuated solar collector</c:v>
                </c:pt>
                <c:pt idx="5">
                  <c:v>Heat pipe Collector </c:v>
                </c:pt>
              </c:strCache>
            </c:strRef>
          </c:cat>
          <c:val>
            <c:numRef>
              <c:f>PH!$CO$24:$CT$24</c:f>
              <c:numCache>
                <c:formatCode>General</c:formatCode>
                <c:ptCount val="6"/>
                <c:pt idx="0">
                  <c:v>1</c:v>
                </c:pt>
                <c:pt idx="1">
                  <c:v>29</c:v>
                </c:pt>
                <c:pt idx="2">
                  <c:v>20</c:v>
                </c:pt>
                <c:pt idx="3">
                  <c:v>10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axId val="97189248"/>
        <c:axId val="97326208"/>
      </c:barChart>
      <c:catAx>
        <c:axId val="97189248"/>
        <c:scaling>
          <c:orientation val="minMax"/>
        </c:scaling>
        <c:axPos val="b"/>
        <c:tickLblPos val="nextTo"/>
        <c:crossAx val="97326208"/>
        <c:crosses val="autoZero"/>
        <c:auto val="1"/>
        <c:lblAlgn val="ctr"/>
        <c:lblOffset val="100"/>
      </c:catAx>
      <c:valAx>
        <c:axId val="97326208"/>
        <c:scaling>
          <c:orientation val="minMax"/>
        </c:scaling>
        <c:axPos val="l"/>
        <c:majorGridlines/>
        <c:numFmt formatCode="General" sourceLinked="1"/>
        <c:tickLblPos val="nextTo"/>
        <c:crossAx val="9718924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Process Heating - Collector Types in %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PH!$CO$2:$CT$2</c:f>
              <c:strCache>
                <c:ptCount val="6"/>
                <c:pt idx="0">
                  <c:v>Flat plate High temperature</c:v>
                </c:pt>
                <c:pt idx="1">
                  <c:v>Flat plate standard</c:v>
                </c:pt>
                <c:pt idx="2">
                  <c:v>CPC Evacuated Tube</c:v>
                </c:pt>
                <c:pt idx="3">
                  <c:v>U tube solar collector</c:v>
                </c:pt>
                <c:pt idx="4">
                  <c:v>Heat pipe + Evacuated solar collector</c:v>
                </c:pt>
                <c:pt idx="5">
                  <c:v>Heat pipe Collector </c:v>
                </c:pt>
              </c:strCache>
            </c:strRef>
          </c:cat>
          <c:val>
            <c:numRef>
              <c:f>PH!$CO$25:$CT$25</c:f>
              <c:numCache>
                <c:formatCode>0%</c:formatCode>
                <c:ptCount val="6"/>
                <c:pt idx="0">
                  <c:v>1.6129032258064516E-2</c:v>
                </c:pt>
                <c:pt idx="1">
                  <c:v>0.46774193548387094</c:v>
                </c:pt>
                <c:pt idx="2">
                  <c:v>0.32258064516129031</c:v>
                </c:pt>
                <c:pt idx="3">
                  <c:v>0.16129032258064516</c:v>
                </c:pt>
                <c:pt idx="4">
                  <c:v>1.6129032258064516E-2</c:v>
                </c:pt>
                <c:pt idx="5">
                  <c:v>1.6129032258064516E-2</c:v>
                </c:pt>
              </c:numCache>
            </c:numRef>
          </c:val>
        </c:ser>
        <c:axId val="97354880"/>
        <c:axId val="97356416"/>
      </c:barChart>
      <c:catAx>
        <c:axId val="97354880"/>
        <c:scaling>
          <c:orientation val="minMax"/>
        </c:scaling>
        <c:axPos val="b"/>
        <c:tickLblPos val="nextTo"/>
        <c:crossAx val="97356416"/>
        <c:crosses val="autoZero"/>
        <c:auto val="1"/>
        <c:lblAlgn val="ctr"/>
        <c:lblOffset val="100"/>
      </c:catAx>
      <c:valAx>
        <c:axId val="97356416"/>
        <c:scaling>
          <c:orientation val="minMax"/>
        </c:scaling>
        <c:axPos val="l"/>
        <c:majorGridlines/>
        <c:numFmt formatCode="0%" sourceLinked="1"/>
        <c:tickLblPos val="nextTo"/>
        <c:crossAx val="9735488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layout>
        <c:manualLayout>
          <c:xMode val="edge"/>
          <c:yMode val="edge"/>
          <c:x val="0.11671499481825943"/>
          <c:y val="2.3102309030310589E-2"/>
        </c:manualLayout>
      </c:layout>
    </c:title>
    <c:plotArea>
      <c:layout>
        <c:manualLayout>
          <c:layoutTarget val="inner"/>
          <c:xMode val="edge"/>
          <c:yMode val="edge"/>
          <c:x val="0.10907844508033716"/>
          <c:y val="0.29595222078676642"/>
          <c:w val="0.68966105493432162"/>
          <c:h val="0.42570242843468581"/>
        </c:manualLayout>
      </c:layout>
      <c:barChart>
        <c:barDir val="col"/>
        <c:grouping val="clustered"/>
        <c:ser>
          <c:idx val="0"/>
          <c:order val="0"/>
          <c:tx>
            <c:v>Total Installed Collector Area Worldwide for PH</c:v>
          </c:tx>
          <c:dLbls>
            <c:showVal val="1"/>
          </c:dLbls>
          <c:cat>
            <c:strRef>
              <c:f>PH!$CW$3:$CW$13</c:f>
              <c:strCache>
                <c:ptCount val="11"/>
                <c:pt idx="0">
                  <c:v>Austria</c:v>
                </c:pt>
                <c:pt idx="1">
                  <c:v>USA</c:v>
                </c:pt>
                <c:pt idx="2">
                  <c:v>Poland</c:v>
                </c:pt>
                <c:pt idx="3">
                  <c:v>China</c:v>
                </c:pt>
                <c:pt idx="4">
                  <c:v>Germany</c:v>
                </c:pt>
                <c:pt idx="5">
                  <c:v>Greece</c:v>
                </c:pt>
                <c:pt idx="6">
                  <c:v>Spain</c:v>
                </c:pt>
                <c:pt idx="7">
                  <c:v>India</c:v>
                </c:pt>
                <c:pt idx="8">
                  <c:v>Vietnam</c:v>
                </c:pt>
                <c:pt idx="9">
                  <c:v>Switzerland</c:v>
                </c:pt>
                <c:pt idx="10">
                  <c:v>Thailand</c:v>
                </c:pt>
              </c:strCache>
            </c:strRef>
          </c:cat>
          <c:val>
            <c:numRef>
              <c:f>PH!$CX$3:$CX$13</c:f>
              <c:numCache>
                <c:formatCode>#,##0</c:formatCode>
                <c:ptCount val="11"/>
                <c:pt idx="0">
                  <c:v>3425</c:v>
                </c:pt>
                <c:pt idx="1">
                  <c:v>26011</c:v>
                </c:pt>
                <c:pt idx="2">
                  <c:v>527.39</c:v>
                </c:pt>
                <c:pt idx="3">
                  <c:v>63999</c:v>
                </c:pt>
                <c:pt idx="4">
                  <c:v>2633</c:v>
                </c:pt>
                <c:pt idx="5">
                  <c:v>5237</c:v>
                </c:pt>
                <c:pt idx="6">
                  <c:v>3395</c:v>
                </c:pt>
                <c:pt idx="7">
                  <c:v>5436</c:v>
                </c:pt>
                <c:pt idx="8">
                  <c:v>2365</c:v>
                </c:pt>
                <c:pt idx="9">
                  <c:v>1208</c:v>
                </c:pt>
                <c:pt idx="10">
                  <c:v>3710</c:v>
                </c:pt>
              </c:numCache>
            </c:numRef>
          </c:val>
        </c:ser>
        <c:axId val="97372800"/>
        <c:axId val="97460608"/>
      </c:barChart>
      <c:catAx>
        <c:axId val="97372800"/>
        <c:scaling>
          <c:orientation val="minMax"/>
        </c:scaling>
        <c:axPos val="b"/>
        <c:tickLblPos val="nextTo"/>
        <c:crossAx val="97460608"/>
        <c:crosses val="autoZero"/>
        <c:auto val="1"/>
        <c:lblAlgn val="ctr"/>
        <c:lblOffset val="100"/>
      </c:catAx>
      <c:valAx>
        <c:axId val="97460608"/>
        <c:scaling>
          <c:orientation val="minMax"/>
        </c:scaling>
        <c:axPos val="l"/>
        <c:majorGridlines/>
        <c:numFmt formatCode="#,##0" sourceLinked="1"/>
        <c:tickLblPos val="nextTo"/>
        <c:crossAx val="97372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124731296198613"/>
          <c:y val="0.27540899272841213"/>
          <c:w val="0.20375938385000936"/>
          <c:h val="0.65225131091960664"/>
        </c:manualLayout>
      </c:layout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Installed Solar Thermal Plants per Periode for Process Heating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PH!$BV$2:$BV$6</c:f>
              <c:strCache>
                <c:ptCount val="5"/>
                <c:pt idx="0">
                  <c:v>1985-1990</c:v>
                </c:pt>
                <c:pt idx="1">
                  <c:v>1991-1995</c:v>
                </c:pt>
                <c:pt idx="2">
                  <c:v>1996-2000</c:v>
                </c:pt>
                <c:pt idx="3">
                  <c:v>2001-2005</c:v>
                </c:pt>
                <c:pt idx="4">
                  <c:v>2006-2014</c:v>
                </c:pt>
              </c:strCache>
            </c:strRef>
          </c:cat>
          <c:val>
            <c:numRef>
              <c:f>PH!$BX$2:$BX$6</c:f>
              <c:numCache>
                <c:formatCode>0%</c:formatCode>
                <c:ptCount val="5"/>
                <c:pt idx="0">
                  <c:v>1.6129032258064516E-2</c:v>
                </c:pt>
                <c:pt idx="1">
                  <c:v>1.6129032258064516E-2</c:v>
                </c:pt>
                <c:pt idx="2">
                  <c:v>9.6774193548387094E-2</c:v>
                </c:pt>
                <c:pt idx="3">
                  <c:v>0.12903225806451613</c:v>
                </c:pt>
                <c:pt idx="4">
                  <c:v>0.74193548387096775</c:v>
                </c:pt>
              </c:numCache>
            </c:numRef>
          </c:val>
        </c:ser>
        <c:axId val="97481088"/>
        <c:axId val="97482624"/>
      </c:barChart>
      <c:catAx>
        <c:axId val="97481088"/>
        <c:scaling>
          <c:orientation val="minMax"/>
        </c:scaling>
        <c:axPos val="b"/>
        <c:tickLblPos val="nextTo"/>
        <c:crossAx val="97482624"/>
        <c:crosses val="autoZero"/>
        <c:auto val="1"/>
        <c:lblAlgn val="ctr"/>
        <c:lblOffset val="100"/>
      </c:catAx>
      <c:valAx>
        <c:axId val="97482624"/>
        <c:scaling>
          <c:orientation val="minMax"/>
        </c:scaling>
        <c:axPos val="l"/>
        <c:majorGridlines/>
        <c:numFmt formatCode="0%" sourceLinked="1"/>
        <c:tickLblPos val="nextTo"/>
        <c:crossAx val="9748108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Installed Solar Thermal Collector Area  for Process Heating in China and Europe from 1985 - 2013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m² Collector Area for Process Heating in Europe</c:v>
          </c:tx>
          <c:marker>
            <c:symbol val="none"/>
          </c:marker>
          <c:cat>
            <c:strRef>
              <c:f>PH!$DH$36:$DH$44</c:f>
              <c:strCache>
                <c:ptCount val="9"/>
                <c:pt idx="0">
                  <c:v>1985 - 1987</c:v>
                </c:pt>
                <c:pt idx="1">
                  <c:v>1988 - 1990</c:v>
                </c:pt>
                <c:pt idx="2">
                  <c:v> 1991 - 1993</c:v>
                </c:pt>
                <c:pt idx="3">
                  <c:v>1994 - 1996</c:v>
                </c:pt>
                <c:pt idx="4">
                  <c:v>1997 - 1999</c:v>
                </c:pt>
                <c:pt idx="5">
                  <c:v>2000 - 2002</c:v>
                </c:pt>
                <c:pt idx="6">
                  <c:v>2003 - 2005</c:v>
                </c:pt>
                <c:pt idx="7">
                  <c:v>2006 - 2008</c:v>
                </c:pt>
                <c:pt idx="8">
                  <c:v>2009 - 2014</c:v>
                </c:pt>
              </c:strCache>
            </c:strRef>
          </c:cat>
          <c:val>
            <c:numRef>
              <c:f>PH!$DJ$36:$DJ$44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1316</c:v>
                </c:pt>
                <c:pt idx="4">
                  <c:v>5796</c:v>
                </c:pt>
                <c:pt idx="5">
                  <c:v>9043</c:v>
                </c:pt>
                <c:pt idx="6">
                  <c:v>10063</c:v>
                </c:pt>
                <c:pt idx="7">
                  <c:v>13835</c:v>
                </c:pt>
                <c:pt idx="8">
                  <c:v>34268.39</c:v>
                </c:pt>
              </c:numCache>
            </c:numRef>
          </c:val>
        </c:ser>
        <c:ser>
          <c:idx val="1"/>
          <c:order val="1"/>
          <c:tx>
            <c:v>m² Collector Area for Process Heating in China</c:v>
          </c:tx>
          <c:marker>
            <c:symbol val="none"/>
          </c:marker>
          <c:cat>
            <c:strRef>
              <c:f>PH!$DH$36:$DH$44</c:f>
              <c:strCache>
                <c:ptCount val="9"/>
                <c:pt idx="0">
                  <c:v>1985 - 1987</c:v>
                </c:pt>
                <c:pt idx="1">
                  <c:v>1988 - 1990</c:v>
                </c:pt>
                <c:pt idx="2">
                  <c:v> 1991 - 1993</c:v>
                </c:pt>
                <c:pt idx="3">
                  <c:v>1994 - 1996</c:v>
                </c:pt>
                <c:pt idx="4">
                  <c:v>1997 - 1999</c:v>
                </c:pt>
                <c:pt idx="5">
                  <c:v>2000 - 2002</c:v>
                </c:pt>
                <c:pt idx="6">
                  <c:v>2003 - 2005</c:v>
                </c:pt>
                <c:pt idx="7">
                  <c:v>2006 - 2008</c:v>
                </c:pt>
                <c:pt idx="8">
                  <c:v>2009 - 2014</c:v>
                </c:pt>
              </c:strCache>
            </c:strRef>
          </c:cat>
          <c:val>
            <c:numRef>
              <c:f>PH!$DI$36:$DI$44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392</c:v>
                </c:pt>
                <c:pt idx="7">
                  <c:v>13989</c:v>
                </c:pt>
                <c:pt idx="8">
                  <c:v>34268.39</c:v>
                </c:pt>
              </c:numCache>
            </c:numRef>
          </c:val>
        </c:ser>
        <c:marker val="1"/>
        <c:axId val="97504640"/>
        <c:axId val="97580160"/>
      </c:lineChart>
      <c:catAx>
        <c:axId val="97504640"/>
        <c:scaling>
          <c:orientation val="minMax"/>
        </c:scaling>
        <c:axPos val="b"/>
        <c:majorTickMark val="none"/>
        <c:tickLblPos val="nextTo"/>
        <c:crossAx val="97580160"/>
        <c:crosses val="autoZero"/>
        <c:auto val="1"/>
        <c:lblAlgn val="ctr"/>
        <c:lblOffset val="100"/>
      </c:catAx>
      <c:valAx>
        <c:axId val="975801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m² Collector Area (Aperture)</a:t>
                </a:r>
              </a:p>
            </c:rich>
          </c:tx>
          <c:layout/>
        </c:title>
        <c:numFmt formatCode="#,##0" sourceLinked="1"/>
        <c:majorTickMark val="none"/>
        <c:tickLblPos val="nextTo"/>
        <c:crossAx val="97504640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8"/>
  <c:chart>
    <c:title>
      <c:layout>
        <c:manualLayout>
          <c:xMode val="edge"/>
          <c:yMode val="edge"/>
          <c:x val="0.11171764559165828"/>
          <c:y val="2.3102309030310589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v>Total Installed Collector Area for General Heating % (Aperture)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numRef>
              <c:f>GH!$HR$5:$HR$22</c:f>
              <c:numCache>
                <c:formatCode>#,##0</c:formatCode>
                <c:ptCount val="18"/>
                <c:pt idx="0">
                  <c:v>35701</c:v>
                </c:pt>
                <c:pt idx="1">
                  <c:v>2164</c:v>
                </c:pt>
                <c:pt idx="2">
                  <c:v>24787.4</c:v>
                </c:pt>
                <c:pt idx="3">
                  <c:v>384931</c:v>
                </c:pt>
                <c:pt idx="4">
                  <c:v>1430</c:v>
                </c:pt>
                <c:pt idx="5">
                  <c:v>12965</c:v>
                </c:pt>
                <c:pt idx="6">
                  <c:v>42549</c:v>
                </c:pt>
                <c:pt idx="7">
                  <c:v>10528</c:v>
                </c:pt>
                <c:pt idx="8">
                  <c:v>15500</c:v>
                </c:pt>
                <c:pt idx="9">
                  <c:v>12581</c:v>
                </c:pt>
                <c:pt idx="10">
                  <c:v>8175</c:v>
                </c:pt>
                <c:pt idx="11">
                  <c:v>36305</c:v>
                </c:pt>
                <c:pt idx="12">
                  <c:v>30543</c:v>
                </c:pt>
                <c:pt idx="13">
                  <c:v>892</c:v>
                </c:pt>
                <c:pt idx="14">
                  <c:v>1301</c:v>
                </c:pt>
                <c:pt idx="15">
                  <c:v>8948</c:v>
                </c:pt>
                <c:pt idx="16">
                  <c:v>8556</c:v>
                </c:pt>
                <c:pt idx="17">
                  <c:v>1958</c:v>
                </c:pt>
              </c:numCache>
            </c:numRef>
          </c:cat>
          <c:val>
            <c:numRef>
              <c:f>GH!$HS$5:$HS$19</c:f>
              <c:numCache>
                <c:formatCode>0%</c:formatCode>
                <c:ptCount val="15"/>
                <c:pt idx="0">
                  <c:v>5.5798994208320414E-2</c:v>
                </c:pt>
                <c:pt idx="1">
                  <c:v>3.3822308469456143E-3</c:v>
                </c:pt>
                <c:pt idx="2">
                  <c:v>3.8741547548789147E-2</c:v>
                </c:pt>
                <c:pt idx="3">
                  <c:v>0.60162915995638733</c:v>
                </c:pt>
                <c:pt idx="4">
                  <c:v>2.2350231567154475E-3</c:v>
                </c:pt>
                <c:pt idx="5">
                  <c:v>2.0263688969801241E-2</c:v>
                </c:pt>
                <c:pt idx="6">
                  <c:v>6.6502098108451452E-2</c:v>
                </c:pt>
                <c:pt idx="7">
                  <c:v>1.6454771883846316E-2</c:v>
                </c:pt>
                <c:pt idx="8">
                  <c:v>2.4225775474887717E-2</c:v>
                </c:pt>
                <c:pt idx="9">
                  <c:v>1.9663514919326604E-2</c:v>
                </c:pt>
                <c:pt idx="10">
                  <c:v>1.2777142871432714E-2</c:v>
                </c:pt>
                <c:pt idx="11">
                  <c:v>5.6743017975212813E-2</c:v>
                </c:pt>
                <c:pt idx="12">
                  <c:v>4.7737281311580358E-2</c:v>
                </c:pt>
                <c:pt idx="13">
                  <c:v>1.394154304748377E-3</c:v>
                </c:pt>
                <c:pt idx="14">
                  <c:v>2.0334021866341236E-3</c:v>
                </c:pt>
              </c:numCache>
            </c:numRef>
          </c:val>
        </c:ser>
        <c:axId val="82371712"/>
        <c:axId val="82373248"/>
      </c:barChart>
      <c:catAx>
        <c:axId val="82371712"/>
        <c:scaling>
          <c:orientation val="minMax"/>
        </c:scaling>
        <c:axPos val="b"/>
        <c:numFmt formatCode="#,##0" sourceLinked="1"/>
        <c:tickLblPos val="nextTo"/>
        <c:crossAx val="82373248"/>
        <c:crosses val="autoZero"/>
        <c:auto val="1"/>
        <c:lblAlgn val="ctr"/>
        <c:lblOffset val="100"/>
      </c:catAx>
      <c:valAx>
        <c:axId val="82373248"/>
        <c:scaling>
          <c:orientation val="minMax"/>
        </c:scaling>
        <c:axPos val="l"/>
        <c:majorGridlines/>
        <c:numFmt formatCode="0%" sourceLinked="1"/>
        <c:tickLblPos val="nextTo"/>
        <c:crossAx val="8237171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m² Collector Area (Aperture) for Process Heating per Technology and Country</a:t>
            </a:r>
          </a:p>
        </c:rich>
      </c:tx>
      <c:layout/>
    </c:title>
    <c:plotArea>
      <c:layout/>
      <c:barChart>
        <c:barDir val="col"/>
        <c:grouping val="percentStacked"/>
        <c:ser>
          <c:idx val="0"/>
          <c:order val="0"/>
          <c:tx>
            <c:strRef>
              <c:f>PH!$CE$2</c:f>
              <c:strCache>
                <c:ptCount val="1"/>
                <c:pt idx="0">
                  <c:v>Flat plate High temperature</c:v>
                </c:pt>
              </c:strCache>
            </c:strRef>
          </c:tx>
          <c:dLbls>
            <c:showVal val="1"/>
          </c:dLbls>
          <c:cat>
            <c:strRef>
              <c:f>PH!$CD$3:$CD$13</c:f>
              <c:strCache>
                <c:ptCount val="11"/>
                <c:pt idx="0">
                  <c:v>Austria</c:v>
                </c:pt>
                <c:pt idx="1">
                  <c:v>USA</c:v>
                </c:pt>
                <c:pt idx="2">
                  <c:v>Poland</c:v>
                </c:pt>
                <c:pt idx="3">
                  <c:v>China</c:v>
                </c:pt>
                <c:pt idx="4">
                  <c:v>Germany</c:v>
                </c:pt>
                <c:pt idx="5">
                  <c:v>Greece</c:v>
                </c:pt>
                <c:pt idx="6">
                  <c:v>Spain</c:v>
                </c:pt>
                <c:pt idx="7">
                  <c:v>India</c:v>
                </c:pt>
                <c:pt idx="8">
                  <c:v>Vietnam</c:v>
                </c:pt>
                <c:pt idx="9">
                  <c:v>Switzerland</c:v>
                </c:pt>
                <c:pt idx="10">
                  <c:v>Thailand</c:v>
                </c:pt>
              </c:strCache>
            </c:strRef>
          </c:cat>
          <c:val>
            <c:numRef>
              <c:f>PH!$CE$3:$CE$13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3850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PH!$CF$2</c:f>
              <c:strCache>
                <c:ptCount val="1"/>
                <c:pt idx="0">
                  <c:v>Flat plate standard</c:v>
                </c:pt>
              </c:strCache>
            </c:strRef>
          </c:tx>
          <c:dLbls>
            <c:showVal val="1"/>
          </c:dLbls>
          <c:cat>
            <c:strRef>
              <c:f>PH!$CD$3:$CD$13</c:f>
              <c:strCache>
                <c:ptCount val="11"/>
                <c:pt idx="0">
                  <c:v>Austria</c:v>
                </c:pt>
                <c:pt idx="1">
                  <c:v>USA</c:v>
                </c:pt>
                <c:pt idx="2">
                  <c:v>Poland</c:v>
                </c:pt>
                <c:pt idx="3">
                  <c:v>China</c:v>
                </c:pt>
                <c:pt idx="4">
                  <c:v>Germany</c:v>
                </c:pt>
                <c:pt idx="5">
                  <c:v>Greece</c:v>
                </c:pt>
                <c:pt idx="6">
                  <c:v>Spain</c:v>
                </c:pt>
                <c:pt idx="7">
                  <c:v>India</c:v>
                </c:pt>
                <c:pt idx="8">
                  <c:v>Vietnam</c:v>
                </c:pt>
                <c:pt idx="9">
                  <c:v>Switzerland</c:v>
                </c:pt>
                <c:pt idx="10">
                  <c:v>Thailand</c:v>
                </c:pt>
              </c:strCache>
            </c:strRef>
          </c:cat>
          <c:val>
            <c:numRef>
              <c:f>PH!$CF$3:$CF$13</c:f>
              <c:numCache>
                <c:formatCode>#,##0</c:formatCode>
                <c:ptCount val="11"/>
                <c:pt idx="0" formatCode="General">
                  <c:v>2875</c:v>
                </c:pt>
                <c:pt idx="1">
                  <c:v>16351</c:v>
                </c:pt>
                <c:pt idx="2">
                  <c:v>0</c:v>
                </c:pt>
                <c:pt idx="3">
                  <c:v>27112</c:v>
                </c:pt>
                <c:pt idx="4">
                  <c:v>568</c:v>
                </c:pt>
                <c:pt idx="5">
                  <c:v>5237</c:v>
                </c:pt>
                <c:pt idx="6">
                  <c:v>3395</c:v>
                </c:pt>
                <c:pt idx="7">
                  <c:v>2991</c:v>
                </c:pt>
                <c:pt idx="8">
                  <c:v>885</c:v>
                </c:pt>
                <c:pt idx="9">
                  <c:v>0</c:v>
                </c:pt>
                <c:pt idx="10">
                  <c:v>740</c:v>
                </c:pt>
              </c:numCache>
            </c:numRef>
          </c:val>
        </c:ser>
        <c:ser>
          <c:idx val="2"/>
          <c:order val="2"/>
          <c:tx>
            <c:strRef>
              <c:f>PH!$CG$2</c:f>
              <c:strCache>
                <c:ptCount val="1"/>
                <c:pt idx="0">
                  <c:v>CPC Evacuated Tube</c:v>
                </c:pt>
              </c:strCache>
            </c:strRef>
          </c:tx>
          <c:dLbls>
            <c:showVal val="1"/>
          </c:dLbls>
          <c:cat>
            <c:strRef>
              <c:f>PH!$CD$3:$CD$13</c:f>
              <c:strCache>
                <c:ptCount val="11"/>
                <c:pt idx="0">
                  <c:v>Austria</c:v>
                </c:pt>
                <c:pt idx="1">
                  <c:v>USA</c:v>
                </c:pt>
                <c:pt idx="2">
                  <c:v>Poland</c:v>
                </c:pt>
                <c:pt idx="3">
                  <c:v>China</c:v>
                </c:pt>
                <c:pt idx="4">
                  <c:v>Germany</c:v>
                </c:pt>
                <c:pt idx="5">
                  <c:v>Greece</c:v>
                </c:pt>
                <c:pt idx="6">
                  <c:v>Spain</c:v>
                </c:pt>
                <c:pt idx="7">
                  <c:v>India</c:v>
                </c:pt>
                <c:pt idx="8">
                  <c:v>Vietnam</c:v>
                </c:pt>
                <c:pt idx="9">
                  <c:v>Switzerland</c:v>
                </c:pt>
                <c:pt idx="10">
                  <c:v>Thailand</c:v>
                </c:pt>
              </c:strCache>
            </c:strRef>
          </c:cat>
          <c:val>
            <c:numRef>
              <c:f>PH!$CG$3:$CG$13</c:f>
              <c:numCache>
                <c:formatCode>#,##0</c:formatCode>
                <c:ptCount val="11"/>
                <c:pt idx="0" formatCode="General">
                  <c:v>550</c:v>
                </c:pt>
                <c:pt idx="1">
                  <c:v>1607</c:v>
                </c:pt>
                <c:pt idx="2">
                  <c:v>527.39</c:v>
                </c:pt>
                <c:pt idx="3">
                  <c:v>25387</c:v>
                </c:pt>
                <c:pt idx="4">
                  <c:v>2065</c:v>
                </c:pt>
                <c:pt idx="5">
                  <c:v>0</c:v>
                </c:pt>
                <c:pt idx="6">
                  <c:v>0</c:v>
                </c:pt>
                <c:pt idx="7">
                  <c:v>1365</c:v>
                </c:pt>
                <c:pt idx="8">
                  <c:v>1000</c:v>
                </c:pt>
                <c:pt idx="9">
                  <c:v>0</c:v>
                </c:pt>
                <c:pt idx="10">
                  <c:v>2970</c:v>
                </c:pt>
              </c:numCache>
            </c:numRef>
          </c:val>
        </c:ser>
        <c:ser>
          <c:idx val="3"/>
          <c:order val="3"/>
          <c:tx>
            <c:strRef>
              <c:f>PH!$CH$2</c:f>
              <c:strCache>
                <c:ptCount val="1"/>
                <c:pt idx="0">
                  <c:v>U tube solar collector</c:v>
                </c:pt>
              </c:strCache>
            </c:strRef>
          </c:tx>
          <c:dLbls>
            <c:showVal val="1"/>
          </c:dLbls>
          <c:cat>
            <c:strRef>
              <c:f>PH!$CD$3:$CD$13</c:f>
              <c:strCache>
                <c:ptCount val="11"/>
                <c:pt idx="0">
                  <c:v>Austria</c:v>
                </c:pt>
                <c:pt idx="1">
                  <c:v>USA</c:v>
                </c:pt>
                <c:pt idx="2">
                  <c:v>Poland</c:v>
                </c:pt>
                <c:pt idx="3">
                  <c:v>China</c:v>
                </c:pt>
                <c:pt idx="4">
                  <c:v>Germany</c:v>
                </c:pt>
                <c:pt idx="5">
                  <c:v>Greece</c:v>
                </c:pt>
                <c:pt idx="6">
                  <c:v>Spain</c:v>
                </c:pt>
                <c:pt idx="7">
                  <c:v>India</c:v>
                </c:pt>
                <c:pt idx="8">
                  <c:v>Vietnam</c:v>
                </c:pt>
                <c:pt idx="9">
                  <c:v>Switzerland</c:v>
                </c:pt>
                <c:pt idx="10">
                  <c:v>Thailand</c:v>
                </c:pt>
              </c:strCache>
            </c:strRef>
          </c:cat>
          <c:val>
            <c:numRef>
              <c:f>PH!$CH$3:$CH$13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4203</c:v>
                </c:pt>
                <c:pt idx="2">
                  <c:v>0</c:v>
                </c:pt>
                <c:pt idx="3">
                  <c:v>7460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1080</c:v>
                </c:pt>
                <c:pt idx="8">
                  <c:v>480</c:v>
                </c:pt>
                <c:pt idx="9">
                  <c:v>1208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PH!$CI$2</c:f>
              <c:strCache>
                <c:ptCount val="1"/>
                <c:pt idx="0">
                  <c:v>Heat pipe + Evacuated solar collector</c:v>
                </c:pt>
              </c:strCache>
            </c:strRef>
          </c:tx>
          <c:dLbls>
            <c:showVal val="1"/>
          </c:dLbls>
          <c:cat>
            <c:strRef>
              <c:f>PH!$CD$3:$CD$13</c:f>
              <c:strCache>
                <c:ptCount val="11"/>
                <c:pt idx="0">
                  <c:v>Austria</c:v>
                </c:pt>
                <c:pt idx="1">
                  <c:v>USA</c:v>
                </c:pt>
                <c:pt idx="2">
                  <c:v>Poland</c:v>
                </c:pt>
                <c:pt idx="3">
                  <c:v>China</c:v>
                </c:pt>
                <c:pt idx="4">
                  <c:v>Germany</c:v>
                </c:pt>
                <c:pt idx="5">
                  <c:v>Greece</c:v>
                </c:pt>
                <c:pt idx="6">
                  <c:v>Spain</c:v>
                </c:pt>
                <c:pt idx="7">
                  <c:v>India</c:v>
                </c:pt>
                <c:pt idx="8">
                  <c:v>Vietnam</c:v>
                </c:pt>
                <c:pt idx="9">
                  <c:v>Switzerland</c:v>
                </c:pt>
                <c:pt idx="10">
                  <c:v>Thailand</c:v>
                </c:pt>
              </c:strCache>
            </c:strRef>
          </c:cat>
          <c:val>
            <c:numRef>
              <c:f>PH!$CI$3:$CI$13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3648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PH!$CJ$2</c:f>
              <c:strCache>
                <c:ptCount val="1"/>
                <c:pt idx="0">
                  <c:v>Heat pipe Collector </c:v>
                </c:pt>
              </c:strCache>
            </c:strRef>
          </c:tx>
          <c:cat>
            <c:strRef>
              <c:f>PH!$CD$3:$CD$13</c:f>
              <c:strCache>
                <c:ptCount val="11"/>
                <c:pt idx="0">
                  <c:v>Austria</c:v>
                </c:pt>
                <c:pt idx="1">
                  <c:v>USA</c:v>
                </c:pt>
                <c:pt idx="2">
                  <c:v>Poland</c:v>
                </c:pt>
                <c:pt idx="3">
                  <c:v>China</c:v>
                </c:pt>
                <c:pt idx="4">
                  <c:v>Germany</c:v>
                </c:pt>
                <c:pt idx="5">
                  <c:v>Greece</c:v>
                </c:pt>
                <c:pt idx="6">
                  <c:v>Spain</c:v>
                </c:pt>
                <c:pt idx="7">
                  <c:v>India</c:v>
                </c:pt>
                <c:pt idx="8">
                  <c:v>Vietnam</c:v>
                </c:pt>
                <c:pt idx="9">
                  <c:v>Switzerland</c:v>
                </c:pt>
                <c:pt idx="10">
                  <c:v>Thailand</c:v>
                </c:pt>
              </c:strCache>
            </c:strRef>
          </c:cat>
          <c:val>
            <c:numRef>
              <c:f>PH!$CJ$3:$CJ$13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PH!#REF!</c:f>
              <c:strCache>
                <c:ptCount val="1"/>
                <c:pt idx="0">
                  <c:v>#REF!</c:v>
                </c:pt>
              </c:strCache>
            </c:strRef>
          </c:tx>
          <c:dLbls>
            <c:showVal val="1"/>
          </c:dLbls>
          <c:cat>
            <c:strRef>
              <c:f>PH!$CD$3:$CD$13</c:f>
              <c:strCache>
                <c:ptCount val="11"/>
                <c:pt idx="0">
                  <c:v>Austria</c:v>
                </c:pt>
                <c:pt idx="1">
                  <c:v>USA</c:v>
                </c:pt>
                <c:pt idx="2">
                  <c:v>Poland</c:v>
                </c:pt>
                <c:pt idx="3">
                  <c:v>China</c:v>
                </c:pt>
                <c:pt idx="4">
                  <c:v>Germany</c:v>
                </c:pt>
                <c:pt idx="5">
                  <c:v>Greece</c:v>
                </c:pt>
                <c:pt idx="6">
                  <c:v>Spain</c:v>
                </c:pt>
                <c:pt idx="7">
                  <c:v>India</c:v>
                </c:pt>
                <c:pt idx="8">
                  <c:v>Vietnam</c:v>
                </c:pt>
                <c:pt idx="9">
                  <c:v>Switzerland</c:v>
                </c:pt>
                <c:pt idx="10">
                  <c:v>Thailand</c:v>
                </c:pt>
              </c:strCache>
            </c:strRef>
          </c:cat>
          <c:val>
            <c:numRef>
              <c:f>PH!#REF!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300"/>
        <c:overlap val="100"/>
        <c:axId val="97595776"/>
        <c:axId val="97597696"/>
      </c:barChart>
      <c:catAx>
        <c:axId val="975957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Country</a:t>
                </a:r>
              </a:p>
            </c:rich>
          </c:tx>
          <c:layout/>
        </c:title>
        <c:majorTickMark val="none"/>
        <c:tickLblPos val="nextTo"/>
        <c:crossAx val="97597696"/>
        <c:crosses val="autoZero"/>
        <c:auto val="1"/>
        <c:lblAlgn val="ctr"/>
        <c:lblOffset val="100"/>
      </c:catAx>
      <c:valAx>
        <c:axId val="97597696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m² Collector Area per Technology</a:t>
                </a:r>
              </a:p>
            </c:rich>
          </c:tx>
          <c:layout/>
        </c:title>
        <c:numFmt formatCode="0%" sourceLinked="1"/>
        <c:tickLblPos val="none"/>
        <c:crossAx val="97595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283423056467784"/>
          <c:y val="0.18781256342957128"/>
          <c:w val="0.18925802643697656"/>
          <c:h val="0.59228584426946629"/>
        </c:manualLayout>
      </c:layout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3"/>
  <c:chart>
    <c:title>
      <c:tx>
        <c:rich>
          <a:bodyPr/>
          <a:lstStyle/>
          <a:p>
            <a:pPr>
              <a:defRPr/>
            </a:pPr>
            <a:r>
              <a:rPr lang="en-US"/>
              <a:t>Installed Solar Thermal Plants per Country</a:t>
            </a:r>
          </a:p>
          <a:p>
            <a:pPr>
              <a:defRPr/>
            </a:pP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8.1584226637952201E-2"/>
          <c:y val="0.13101284995802692"/>
          <c:w val="0.88309648620629955"/>
          <c:h val="0.49842480168642589"/>
        </c:manualLayout>
      </c:layout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Charts_Calculations!$B$59:$B$98</c:f>
              <c:strCache>
                <c:ptCount val="40"/>
                <c:pt idx="0">
                  <c:v>Argentina</c:v>
                </c:pt>
                <c:pt idx="1">
                  <c:v>Aruba</c:v>
                </c:pt>
                <c:pt idx="2">
                  <c:v>Australia</c:v>
                </c:pt>
                <c:pt idx="3">
                  <c:v>Austria</c:v>
                </c:pt>
                <c:pt idx="4">
                  <c:v>Bosna i Hercegovina </c:v>
                </c:pt>
                <c:pt idx="5">
                  <c:v>Canada</c:v>
                </c:pt>
                <c:pt idx="6">
                  <c:v>Chile</c:v>
                </c:pt>
                <c:pt idx="7">
                  <c:v>Costa Rica</c:v>
                </c:pt>
                <c:pt idx="8">
                  <c:v>Croatia</c:v>
                </c:pt>
                <c:pt idx="9">
                  <c:v>Cyprus</c:v>
                </c:pt>
                <c:pt idx="10">
                  <c:v>China</c:v>
                </c:pt>
                <c:pt idx="11">
                  <c:v>Czech Republic</c:v>
                </c:pt>
                <c:pt idx="12">
                  <c:v>Denmark</c:v>
                </c:pt>
                <c:pt idx="13">
                  <c:v>Egypt</c:v>
                </c:pt>
                <c:pt idx="14">
                  <c:v>Finnland</c:v>
                </c:pt>
                <c:pt idx="15">
                  <c:v>France</c:v>
                </c:pt>
                <c:pt idx="16">
                  <c:v>Germany</c:v>
                </c:pt>
                <c:pt idx="17">
                  <c:v>Greece</c:v>
                </c:pt>
                <c:pt idx="18">
                  <c:v>India</c:v>
                </c:pt>
                <c:pt idx="19">
                  <c:v>Indonesia</c:v>
                </c:pt>
                <c:pt idx="20">
                  <c:v>Italy</c:v>
                </c:pt>
                <c:pt idx="21">
                  <c:v>Jamaica</c:v>
                </c:pt>
                <c:pt idx="22">
                  <c:v>Kenya</c:v>
                </c:pt>
                <c:pt idx="23">
                  <c:v>Netherlands</c:v>
                </c:pt>
                <c:pt idx="24">
                  <c:v>Norway</c:v>
                </c:pt>
                <c:pt idx="25">
                  <c:v>Panama</c:v>
                </c:pt>
                <c:pt idx="26">
                  <c:v>Poland</c:v>
                </c:pt>
                <c:pt idx="27">
                  <c:v>Portugal</c:v>
                </c:pt>
                <c:pt idx="28">
                  <c:v>Saudi Arabia</c:v>
                </c:pt>
                <c:pt idx="29">
                  <c:v>Singapore</c:v>
                </c:pt>
                <c:pt idx="30">
                  <c:v>Slovenia</c:v>
                </c:pt>
                <c:pt idx="31">
                  <c:v>Spain</c:v>
                </c:pt>
                <c:pt idx="32">
                  <c:v>Sudan</c:v>
                </c:pt>
                <c:pt idx="33">
                  <c:v>Sweden</c:v>
                </c:pt>
                <c:pt idx="34">
                  <c:v>Switzerland</c:v>
                </c:pt>
                <c:pt idx="35">
                  <c:v>Thailand</c:v>
                </c:pt>
                <c:pt idx="36">
                  <c:v>Turkey</c:v>
                </c:pt>
                <c:pt idx="37">
                  <c:v>USA</c:v>
                </c:pt>
                <c:pt idx="38">
                  <c:v>South Africa</c:v>
                </c:pt>
                <c:pt idx="39">
                  <c:v>Vietnam</c:v>
                </c:pt>
              </c:strCache>
            </c:strRef>
          </c:cat>
          <c:val>
            <c:numRef>
              <c:f>Charts_Calculations!$C$59:$C$98</c:f>
              <c:numCache>
                <c:formatCode>General</c:formatCode>
                <c:ptCount val="40"/>
                <c:pt idx="0" formatCode="#,##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30</c:v>
                </c:pt>
                <c:pt idx="4">
                  <c:v>1</c:v>
                </c:pt>
                <c:pt idx="5">
                  <c:v>1</c:v>
                </c:pt>
                <c:pt idx="6" formatCode="#,##0">
                  <c:v>1</c:v>
                </c:pt>
                <c:pt idx="7" formatCode="#,##0">
                  <c:v>1</c:v>
                </c:pt>
                <c:pt idx="8">
                  <c:v>1</c:v>
                </c:pt>
                <c:pt idx="9" formatCode="#,##0">
                  <c:v>1</c:v>
                </c:pt>
                <c:pt idx="10">
                  <c:v>42</c:v>
                </c:pt>
                <c:pt idx="11">
                  <c:v>3</c:v>
                </c:pt>
                <c:pt idx="12">
                  <c:v>49</c:v>
                </c:pt>
                <c:pt idx="13" formatCode="#,##0">
                  <c:v>1</c:v>
                </c:pt>
                <c:pt idx="14">
                  <c:v>1</c:v>
                </c:pt>
                <c:pt idx="15">
                  <c:v>12</c:v>
                </c:pt>
                <c:pt idx="16">
                  <c:v>27</c:v>
                </c:pt>
                <c:pt idx="17">
                  <c:v>15</c:v>
                </c:pt>
                <c:pt idx="18">
                  <c:v>6</c:v>
                </c:pt>
                <c:pt idx="19" formatCode="#,##0">
                  <c:v>2</c:v>
                </c:pt>
                <c:pt idx="20">
                  <c:v>4</c:v>
                </c:pt>
                <c:pt idx="21">
                  <c:v>1</c:v>
                </c:pt>
                <c:pt idx="22" formatCode="#,##0">
                  <c:v>1</c:v>
                </c:pt>
                <c:pt idx="23">
                  <c:v>8</c:v>
                </c:pt>
                <c:pt idx="24">
                  <c:v>1</c:v>
                </c:pt>
                <c:pt idx="25" formatCode="#,##0">
                  <c:v>1</c:v>
                </c:pt>
                <c:pt idx="26">
                  <c:v>9</c:v>
                </c:pt>
                <c:pt idx="27" formatCode="#,##0">
                  <c:v>3</c:v>
                </c:pt>
                <c:pt idx="28" formatCode="#,##0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25</c:v>
                </c:pt>
                <c:pt idx="32">
                  <c:v>1</c:v>
                </c:pt>
                <c:pt idx="33">
                  <c:v>20</c:v>
                </c:pt>
                <c:pt idx="34">
                  <c:v>12</c:v>
                </c:pt>
                <c:pt idx="35">
                  <c:v>4</c:v>
                </c:pt>
                <c:pt idx="36">
                  <c:v>1</c:v>
                </c:pt>
                <c:pt idx="37">
                  <c:v>11</c:v>
                </c:pt>
                <c:pt idx="38">
                  <c:v>2</c:v>
                </c:pt>
                <c:pt idx="39">
                  <c:v>3</c:v>
                </c:pt>
              </c:numCache>
            </c:numRef>
          </c:val>
        </c:ser>
        <c:axId val="98470912"/>
        <c:axId val="60769408"/>
      </c:barChart>
      <c:catAx>
        <c:axId val="984709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Country</a:t>
                </a:r>
              </a:p>
            </c:rich>
          </c:tx>
          <c:layout>
            <c:manualLayout>
              <c:xMode val="edge"/>
              <c:yMode val="edge"/>
              <c:x val="0.47262496199754545"/>
              <c:y val="0.86118021371317754"/>
            </c:manualLayout>
          </c:layout>
        </c:title>
        <c:majorTickMark val="none"/>
        <c:tickLblPos val="nextTo"/>
        <c:crossAx val="60769408"/>
        <c:crosses val="autoZero"/>
        <c:auto val="1"/>
        <c:lblAlgn val="ctr"/>
        <c:lblOffset val="100"/>
      </c:catAx>
      <c:valAx>
        <c:axId val="607694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Installed Solar Thermal Plants</a:t>
                </a:r>
              </a:p>
            </c:rich>
          </c:tx>
          <c:layout>
            <c:manualLayout>
              <c:xMode val="edge"/>
              <c:yMode val="edge"/>
              <c:x val="2.1744779041529532E-3"/>
              <c:y val="0.1316570813447982"/>
            </c:manualLayout>
          </c:layout>
        </c:title>
        <c:numFmt formatCode="#,##0" sourceLinked="1"/>
        <c:tickLblPos val="nextTo"/>
        <c:crossAx val="98470912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Installed Solar Thermal Plants per Collector Type and Continent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Charts_Calculations!$C$103:$L$103</c:f>
              <c:strCache>
                <c:ptCount val="10"/>
                <c:pt idx="0">
                  <c:v>Flat plate High temperature</c:v>
                </c:pt>
                <c:pt idx="1">
                  <c:v>Flat plate standard</c:v>
                </c:pt>
                <c:pt idx="2">
                  <c:v>CPC Evacuated Tube</c:v>
                </c:pt>
                <c:pt idx="3">
                  <c:v>Unglazed collector</c:v>
                </c:pt>
                <c:pt idx="4">
                  <c:v>Heat pipe + Evacuated solar collector</c:v>
                </c:pt>
                <c:pt idx="5">
                  <c:v>Heat pipe Collector </c:v>
                </c:pt>
                <c:pt idx="6">
                  <c:v> Parabolic Trough</c:v>
                </c:pt>
                <c:pt idx="7">
                  <c:v>All-glass evacuated solar collector tubes </c:v>
                </c:pt>
                <c:pt idx="8">
                  <c:v>Heat pipe/All-glass evacuated solar collector tubes </c:v>
                </c:pt>
                <c:pt idx="9">
                  <c:v>U tube solar collector</c:v>
                </c:pt>
              </c:strCache>
            </c:strRef>
          </c:cat>
          <c:val>
            <c:numRef>
              <c:f>Charts_Calculations!$C$111:$L$111</c:f>
              <c:numCache>
                <c:formatCode>#,##0</c:formatCode>
                <c:ptCount val="10"/>
                <c:pt idx="0">
                  <c:v>139175.5</c:v>
                </c:pt>
                <c:pt idx="1">
                  <c:v>618436</c:v>
                </c:pt>
                <c:pt idx="2">
                  <c:v>89154.05</c:v>
                </c:pt>
                <c:pt idx="3">
                  <c:v>15516</c:v>
                </c:pt>
                <c:pt idx="4">
                  <c:v>18067</c:v>
                </c:pt>
                <c:pt idx="5">
                  <c:v>5011.5</c:v>
                </c:pt>
                <c:pt idx="6">
                  <c:v>1248</c:v>
                </c:pt>
                <c:pt idx="7">
                  <c:v>14134.25</c:v>
                </c:pt>
                <c:pt idx="8">
                  <c:v>3163</c:v>
                </c:pt>
                <c:pt idx="9">
                  <c:v>18581</c:v>
                </c:pt>
              </c:numCache>
            </c:numRef>
          </c:val>
        </c:ser>
        <c:axId val="60810368"/>
        <c:axId val="60812288"/>
      </c:barChart>
      <c:catAx>
        <c:axId val="60810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Collector Technology</a:t>
                </a:r>
              </a:p>
            </c:rich>
          </c:tx>
          <c:layout/>
        </c:title>
        <c:majorTickMark val="none"/>
        <c:tickLblPos val="nextTo"/>
        <c:crossAx val="60812288"/>
        <c:crosses val="autoZero"/>
        <c:auto val="1"/>
        <c:lblAlgn val="ctr"/>
        <c:lblOffset val="100"/>
      </c:catAx>
      <c:valAx>
        <c:axId val="608122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m² Collector Area (Aperture)</a:t>
                </a:r>
              </a:p>
            </c:rich>
          </c:tx>
          <c:layout/>
        </c:title>
        <c:numFmt formatCode="#,##0" sourceLinked="0"/>
        <c:tickLblPos val="nextTo"/>
        <c:crossAx val="6081036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layout/>
    </c:title>
    <c:plotArea>
      <c:layout>
        <c:manualLayout>
          <c:layoutTarget val="inner"/>
          <c:xMode val="edge"/>
          <c:yMode val="edge"/>
          <c:x val="8.238689786530988E-2"/>
          <c:y val="0.14099280293855818"/>
          <c:w val="0.8010212499721816"/>
          <c:h val="0.4618485561815629"/>
        </c:manualLayout>
      </c:layout>
      <c:barChart>
        <c:barDir val="col"/>
        <c:grouping val="clustered"/>
        <c:ser>
          <c:idx val="0"/>
          <c:order val="0"/>
          <c:tx>
            <c:strRef>
              <c:f>Charts_Calculations!$C$152</c:f>
              <c:strCache>
                <c:ptCount val="1"/>
                <c:pt idx="0">
                  <c:v>Total installed Area m²</c:v>
                </c:pt>
              </c:strCache>
            </c:strRef>
          </c:tx>
          <c:dLbls>
            <c:dLblPos val="ctr"/>
            <c:showVal val="1"/>
          </c:dLbls>
          <c:cat>
            <c:strRef>
              <c:f>Charts_Calculations!$B$153:$B$192</c:f>
              <c:strCache>
                <c:ptCount val="40"/>
                <c:pt idx="0">
                  <c:v>Argentina</c:v>
                </c:pt>
                <c:pt idx="1">
                  <c:v>Aruba</c:v>
                </c:pt>
                <c:pt idx="2">
                  <c:v>Australia</c:v>
                </c:pt>
                <c:pt idx="3">
                  <c:v>Austria</c:v>
                </c:pt>
                <c:pt idx="4">
                  <c:v>Bosna i Hercegovina </c:v>
                </c:pt>
                <c:pt idx="5">
                  <c:v>Canada</c:v>
                </c:pt>
                <c:pt idx="6">
                  <c:v>Chile</c:v>
                </c:pt>
                <c:pt idx="7">
                  <c:v>China</c:v>
                </c:pt>
                <c:pt idx="8">
                  <c:v>Costa Rica</c:v>
                </c:pt>
                <c:pt idx="9">
                  <c:v>Cyprus</c:v>
                </c:pt>
                <c:pt idx="10">
                  <c:v>Croatia</c:v>
                </c:pt>
                <c:pt idx="11">
                  <c:v>Czech Republic</c:v>
                </c:pt>
                <c:pt idx="12">
                  <c:v>Denmark</c:v>
                </c:pt>
                <c:pt idx="13">
                  <c:v>Egypt</c:v>
                </c:pt>
                <c:pt idx="14">
                  <c:v>Finnland</c:v>
                </c:pt>
                <c:pt idx="15">
                  <c:v>France</c:v>
                </c:pt>
                <c:pt idx="16">
                  <c:v>Germany</c:v>
                </c:pt>
                <c:pt idx="17">
                  <c:v>Greece</c:v>
                </c:pt>
                <c:pt idx="18">
                  <c:v>Indonesia</c:v>
                </c:pt>
                <c:pt idx="19">
                  <c:v>India</c:v>
                </c:pt>
                <c:pt idx="20">
                  <c:v>Italy</c:v>
                </c:pt>
                <c:pt idx="21">
                  <c:v>Jamaica</c:v>
                </c:pt>
                <c:pt idx="22">
                  <c:v>Kenya</c:v>
                </c:pt>
                <c:pt idx="23">
                  <c:v>Netherlands</c:v>
                </c:pt>
                <c:pt idx="24">
                  <c:v>Norway</c:v>
                </c:pt>
                <c:pt idx="25">
                  <c:v>Panama</c:v>
                </c:pt>
                <c:pt idx="26">
                  <c:v>Poland</c:v>
                </c:pt>
                <c:pt idx="27">
                  <c:v>Portugal</c:v>
                </c:pt>
                <c:pt idx="28">
                  <c:v>Saudi Arabia</c:v>
                </c:pt>
                <c:pt idx="29">
                  <c:v>Singapore</c:v>
                </c:pt>
                <c:pt idx="30">
                  <c:v>Slovenia</c:v>
                </c:pt>
                <c:pt idx="31">
                  <c:v>South Africa</c:v>
                </c:pt>
                <c:pt idx="32">
                  <c:v>Sudan</c:v>
                </c:pt>
                <c:pt idx="33">
                  <c:v>Spain</c:v>
                </c:pt>
                <c:pt idx="34">
                  <c:v>Sweden</c:v>
                </c:pt>
                <c:pt idx="35">
                  <c:v>Switzerland</c:v>
                </c:pt>
                <c:pt idx="36">
                  <c:v>Thailand</c:v>
                </c:pt>
                <c:pt idx="37">
                  <c:v>Turkey</c:v>
                </c:pt>
                <c:pt idx="38">
                  <c:v>USA</c:v>
                </c:pt>
                <c:pt idx="39">
                  <c:v>Vietnam</c:v>
                </c:pt>
              </c:strCache>
            </c:strRef>
          </c:cat>
          <c:val>
            <c:numRef>
              <c:f>Charts_Calculations!$C$153:$C$192</c:f>
              <c:numCache>
                <c:formatCode>General</c:formatCode>
                <c:ptCount val="40"/>
                <c:pt idx="0" formatCode="#,##0">
                  <c:v>737</c:v>
                </c:pt>
                <c:pt idx="1">
                  <c:v>500</c:v>
                </c:pt>
                <c:pt idx="2" formatCode="#,##0">
                  <c:v>2254</c:v>
                </c:pt>
                <c:pt idx="3" formatCode="#,##0">
                  <c:v>40736.32</c:v>
                </c:pt>
                <c:pt idx="4" formatCode="#,##0">
                  <c:v>1030</c:v>
                </c:pt>
                <c:pt idx="5" formatCode="#,##0">
                  <c:v>2164</c:v>
                </c:pt>
                <c:pt idx="6" formatCode="#,##0">
                  <c:v>39300</c:v>
                </c:pt>
                <c:pt idx="7" formatCode="#,##0">
                  <c:v>154970.75</c:v>
                </c:pt>
                <c:pt idx="8" formatCode="#,##0">
                  <c:v>860</c:v>
                </c:pt>
                <c:pt idx="9" formatCode="#,##0">
                  <c:v>760</c:v>
                </c:pt>
                <c:pt idx="10" formatCode="#,##0">
                  <c:v>512</c:v>
                </c:pt>
                <c:pt idx="11" formatCode="#,##0">
                  <c:v>1837</c:v>
                </c:pt>
                <c:pt idx="12" formatCode="#,##0">
                  <c:v>384931</c:v>
                </c:pt>
                <c:pt idx="13" formatCode="#,##0">
                  <c:v>1900</c:v>
                </c:pt>
                <c:pt idx="14" formatCode="#,##0">
                  <c:v>1430</c:v>
                </c:pt>
                <c:pt idx="15" formatCode="#,##0">
                  <c:v>12965</c:v>
                </c:pt>
                <c:pt idx="16" formatCode="#,##0">
                  <c:v>46511.94</c:v>
                </c:pt>
                <c:pt idx="17" formatCode="#,##0">
                  <c:v>18465</c:v>
                </c:pt>
                <c:pt idx="18" formatCode="#,##0">
                  <c:v>1616</c:v>
                </c:pt>
                <c:pt idx="19" formatCode="#,##0">
                  <c:v>5436</c:v>
                </c:pt>
                <c:pt idx="20" formatCode="#,##0">
                  <c:v>4895</c:v>
                </c:pt>
                <c:pt idx="21" formatCode="#,##0">
                  <c:v>981.5</c:v>
                </c:pt>
                <c:pt idx="22" formatCode="#,##0">
                  <c:v>580</c:v>
                </c:pt>
                <c:pt idx="23" formatCode="#,##0">
                  <c:v>16240</c:v>
                </c:pt>
                <c:pt idx="24" formatCode="#,##0">
                  <c:v>12581</c:v>
                </c:pt>
                <c:pt idx="25" formatCode="#,##0">
                  <c:v>900</c:v>
                </c:pt>
                <c:pt idx="26" formatCode="#,##0">
                  <c:v>9389.7899999999991</c:v>
                </c:pt>
                <c:pt idx="27" formatCode="#,##0">
                  <c:v>3872</c:v>
                </c:pt>
                <c:pt idx="28" formatCode="#,##0">
                  <c:v>36820</c:v>
                </c:pt>
                <c:pt idx="29" formatCode="#,##0">
                  <c:v>3550</c:v>
                </c:pt>
                <c:pt idx="30" formatCode="#,##0">
                  <c:v>892</c:v>
                </c:pt>
                <c:pt idx="31" formatCode="#,##0">
                  <c:v>1212</c:v>
                </c:pt>
                <c:pt idx="32" formatCode="#,##0">
                  <c:v>12000</c:v>
                </c:pt>
                <c:pt idx="33" formatCode="#,##0">
                  <c:v>21762</c:v>
                </c:pt>
                <c:pt idx="34" formatCode="#,##0">
                  <c:v>30543</c:v>
                </c:pt>
                <c:pt idx="35" formatCode="#,##0">
                  <c:v>10386</c:v>
                </c:pt>
                <c:pt idx="36" formatCode="#,##0">
                  <c:v>3710</c:v>
                </c:pt>
                <c:pt idx="37" formatCode="#,##0">
                  <c:v>1200</c:v>
                </c:pt>
                <c:pt idx="38" formatCode="#,##0">
                  <c:v>29691</c:v>
                </c:pt>
                <c:pt idx="39" formatCode="#,##0">
                  <c:v>2365</c:v>
                </c:pt>
              </c:numCache>
            </c:numRef>
          </c:val>
        </c:ser>
        <c:axId val="98057600"/>
        <c:axId val="98076160"/>
      </c:barChart>
      <c:catAx>
        <c:axId val="980576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Country</a:t>
                </a:r>
              </a:p>
            </c:rich>
          </c:tx>
          <c:layout/>
        </c:title>
        <c:majorTickMark val="none"/>
        <c:tickLblPos val="nextTo"/>
        <c:crossAx val="98076160"/>
        <c:crosses val="autoZero"/>
        <c:auto val="1"/>
        <c:lblAlgn val="ctr"/>
        <c:lblOffset val="100"/>
      </c:catAx>
      <c:valAx>
        <c:axId val="980761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Installed Collector Area (Aperture) in m²</a:t>
                </a:r>
              </a:p>
            </c:rich>
          </c:tx>
          <c:layout/>
        </c:title>
        <c:numFmt formatCode="#,##0" sourceLinked="0"/>
        <c:tickLblPos val="nextTo"/>
        <c:crossAx val="98057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348495692735209"/>
          <c:y val="0.14631157856743754"/>
          <c:w val="8.944588133494473E-2"/>
          <c:h val="0.70059163760455656"/>
        </c:manualLayout>
      </c:layout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Total Installed Collector Area - Continents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Total Installed Collector Area - Continents (Aperture)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numFmt formatCode="#,##0" sourceLinked="0"/>
            <c:showVal val="1"/>
          </c:dLbls>
          <c:cat>
            <c:strRef>
              <c:f>Charts_Calculations!$B$200:$B$206</c:f>
              <c:strCache>
                <c:ptCount val="7"/>
                <c:pt idx="0">
                  <c:v>Africa</c:v>
                </c:pt>
                <c:pt idx="1">
                  <c:v>Asia</c:v>
                </c:pt>
                <c:pt idx="2">
                  <c:v>Australia</c:v>
                </c:pt>
                <c:pt idx="3">
                  <c:v>Latin America</c:v>
                </c:pt>
                <c:pt idx="4">
                  <c:v>Europe</c:v>
                </c:pt>
                <c:pt idx="5">
                  <c:v>Middle East</c:v>
                </c:pt>
                <c:pt idx="6">
                  <c:v>North America</c:v>
                </c:pt>
              </c:strCache>
            </c:strRef>
          </c:cat>
          <c:val>
            <c:numRef>
              <c:f>Charts_Calculations!$C$200:$C$206</c:f>
              <c:numCache>
                <c:formatCode>#,##0</c:formatCode>
                <c:ptCount val="7"/>
                <c:pt idx="0">
                  <c:v>15692</c:v>
                </c:pt>
                <c:pt idx="1">
                  <c:v>171647.75</c:v>
                </c:pt>
                <c:pt idx="2">
                  <c:v>2254</c:v>
                </c:pt>
                <c:pt idx="3">
                  <c:v>43278.5</c:v>
                </c:pt>
                <c:pt idx="4">
                  <c:v>620939.05000000005</c:v>
                </c:pt>
                <c:pt idx="5">
                  <c:v>36820</c:v>
                </c:pt>
                <c:pt idx="6">
                  <c:v>31855</c:v>
                </c:pt>
              </c:numCache>
            </c:numRef>
          </c:val>
        </c:ser>
        <c:axId val="98641792"/>
        <c:axId val="98643328"/>
      </c:barChart>
      <c:catAx>
        <c:axId val="98641792"/>
        <c:scaling>
          <c:orientation val="minMax"/>
        </c:scaling>
        <c:axPos val="b"/>
        <c:tickLblPos val="nextTo"/>
        <c:crossAx val="98643328"/>
        <c:crosses val="autoZero"/>
        <c:auto val="1"/>
        <c:lblAlgn val="ctr"/>
        <c:lblOffset val="100"/>
      </c:catAx>
      <c:valAx>
        <c:axId val="98643328"/>
        <c:scaling>
          <c:orientation val="minMax"/>
        </c:scaling>
        <c:axPos val="l"/>
        <c:majorGridlines/>
        <c:numFmt formatCode="#,##0" sourceLinked="0"/>
        <c:tickLblPos val="nextTo"/>
        <c:crossAx val="9864179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Installed Plants in China 2004 - 2014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Installed Plants in China</c:v>
          </c:tx>
          <c:marker>
            <c:symbol val="none"/>
          </c:marker>
          <c:dLbls>
            <c:dLblPos val="t"/>
            <c:showVal val="1"/>
          </c:dLbls>
          <c:cat>
            <c:strRef>
              <c:f>Charts_Calculations!$A$231:$A$241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strCache>
            </c:strRef>
          </c:cat>
          <c:val>
            <c:numRef>
              <c:f>Charts_Calculations!$D$231:$D$241</c:f>
              <c:numCache>
                <c:formatCode>0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11</c:v>
                </c:pt>
                <c:pt idx="4">
                  <c:v>20</c:v>
                </c:pt>
                <c:pt idx="5">
                  <c:v>28</c:v>
                </c:pt>
                <c:pt idx="6">
                  <c:v>31</c:v>
                </c:pt>
                <c:pt idx="7">
                  <c:v>37</c:v>
                </c:pt>
                <c:pt idx="8">
                  <c:v>40</c:v>
                </c:pt>
                <c:pt idx="9">
                  <c:v>40</c:v>
                </c:pt>
                <c:pt idx="10">
                  <c:v>42</c:v>
                </c:pt>
              </c:numCache>
            </c:numRef>
          </c:val>
        </c:ser>
        <c:marker val="1"/>
        <c:axId val="98672000"/>
        <c:axId val="98677888"/>
      </c:lineChart>
      <c:catAx>
        <c:axId val="98672000"/>
        <c:scaling>
          <c:orientation val="minMax"/>
        </c:scaling>
        <c:axPos val="b"/>
        <c:numFmt formatCode="General" sourceLinked="1"/>
        <c:majorTickMark val="none"/>
        <c:tickLblPos val="nextTo"/>
        <c:crossAx val="98677888"/>
        <c:crosses val="autoZero"/>
        <c:auto val="1"/>
        <c:lblAlgn val="ctr"/>
        <c:lblOffset val="100"/>
      </c:catAx>
      <c:valAx>
        <c:axId val="98677888"/>
        <c:scaling>
          <c:orientation val="minMax"/>
        </c:scaling>
        <c:axPos val="l"/>
        <c:majorGridlines/>
        <c:numFmt formatCode="0" sourceLinked="1"/>
        <c:majorTickMark val="none"/>
        <c:tickLblPos val="nextTo"/>
        <c:crossAx val="98672000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Installed Solar Thermal Collector Area in China and Europe from 1985 - 2014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m² Collector Area in Europe</c:v>
          </c:tx>
          <c:marker>
            <c:symbol val="none"/>
          </c:marker>
          <c:dLbls>
            <c:dLblPos val="t"/>
            <c:showVal val="1"/>
          </c:dLbls>
          <c:cat>
            <c:strRef>
              <c:f>Charts_Calculations!$B$254:$B$258</c:f>
              <c:strCache>
                <c:ptCount val="5"/>
                <c:pt idx="0">
                  <c:v>1985 - 1990</c:v>
                </c:pt>
                <c:pt idx="1">
                  <c:v>1991 - 1996</c:v>
                </c:pt>
                <c:pt idx="2">
                  <c:v>1997 - 2003</c:v>
                </c:pt>
                <c:pt idx="3">
                  <c:v>2004 - 2009</c:v>
                </c:pt>
                <c:pt idx="4">
                  <c:v>2010 - 2014</c:v>
                </c:pt>
              </c:strCache>
            </c:strRef>
          </c:cat>
          <c:val>
            <c:numRef>
              <c:f>Charts_Calculations!$D$254:$D$258</c:f>
              <c:numCache>
                <c:formatCode>#,##0</c:formatCode>
                <c:ptCount val="5"/>
                <c:pt idx="0">
                  <c:v>14595</c:v>
                </c:pt>
                <c:pt idx="1">
                  <c:v>70258</c:v>
                </c:pt>
                <c:pt idx="2">
                  <c:v>181078</c:v>
                </c:pt>
                <c:pt idx="3">
                  <c:v>317989.33</c:v>
                </c:pt>
                <c:pt idx="4">
                  <c:v>636272.05000000005</c:v>
                </c:pt>
              </c:numCache>
            </c:numRef>
          </c:val>
        </c:ser>
        <c:ser>
          <c:idx val="1"/>
          <c:order val="1"/>
          <c:tx>
            <c:v>m² Collector Area in China</c:v>
          </c:tx>
          <c:marker>
            <c:symbol val="none"/>
          </c:marker>
          <c:dLbls>
            <c:dLblPos val="r"/>
            <c:showVal val="1"/>
          </c:dLbls>
          <c:cat>
            <c:strRef>
              <c:f>Charts_Calculations!$B$254:$B$258</c:f>
              <c:strCache>
                <c:ptCount val="5"/>
                <c:pt idx="0">
                  <c:v>1985 - 1990</c:v>
                </c:pt>
                <c:pt idx="1">
                  <c:v>1991 - 1996</c:v>
                </c:pt>
                <c:pt idx="2">
                  <c:v>1997 - 2003</c:v>
                </c:pt>
                <c:pt idx="3">
                  <c:v>2004 - 2009</c:v>
                </c:pt>
                <c:pt idx="4">
                  <c:v>2010 - 2014</c:v>
                </c:pt>
              </c:strCache>
            </c:strRef>
          </c:cat>
          <c:val>
            <c:numRef>
              <c:f>Charts_Calculations!$C$254:$C$258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90327.85</c:v>
                </c:pt>
                <c:pt idx="4">
                  <c:v>154970.75</c:v>
                </c:pt>
              </c:numCache>
            </c:numRef>
          </c:val>
        </c:ser>
        <c:marker val="1"/>
        <c:axId val="98720000"/>
        <c:axId val="98742272"/>
      </c:lineChart>
      <c:catAx>
        <c:axId val="98720000"/>
        <c:scaling>
          <c:orientation val="minMax"/>
        </c:scaling>
        <c:axPos val="b"/>
        <c:numFmt formatCode="General" sourceLinked="1"/>
        <c:majorTickMark val="none"/>
        <c:tickLblPos val="nextTo"/>
        <c:crossAx val="98742272"/>
        <c:crosses val="autoZero"/>
        <c:auto val="1"/>
        <c:lblAlgn val="ctr"/>
        <c:lblOffset val="100"/>
      </c:catAx>
      <c:valAx>
        <c:axId val="98742272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98720000"/>
        <c:crosses val="autoZero"/>
        <c:crossBetween val="midCat"/>
      </c:valAx>
    </c:plotArea>
    <c:legend>
      <c:legendPos val="b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3"/>
  <c:chart>
    <c:title>
      <c:tx>
        <c:rich>
          <a:bodyPr/>
          <a:lstStyle/>
          <a:p>
            <a:pPr>
              <a:defRPr/>
            </a:pPr>
            <a:r>
              <a:rPr lang="de-DE"/>
              <a:t>Worldwide Installed Solar Thermal Plants from 1985 - 2014</a:t>
            </a:r>
          </a:p>
        </c:rich>
      </c:tx>
      <c:layout>
        <c:manualLayout>
          <c:xMode val="edge"/>
          <c:yMode val="edge"/>
          <c:x val="0.10916997040353385"/>
          <c:y val="2.9357796280010191E-2"/>
        </c:manualLayout>
      </c:layout>
    </c:title>
    <c:plotArea>
      <c:layout/>
      <c:doughnutChart>
        <c:varyColors val="1"/>
        <c:ser>
          <c:idx val="0"/>
          <c:order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Val val="1"/>
            <c:showLeaderLines val="1"/>
          </c:dLbls>
          <c:cat>
            <c:strRef>
              <c:f>Charts_Calculations!$B$10:$B$38</c:f>
              <c:strCache>
                <c:ptCount val="6"/>
                <c:pt idx="0">
                  <c:v>1985-1990</c:v>
                </c:pt>
                <c:pt idx="1">
                  <c:v>1991-1995</c:v>
                </c:pt>
                <c:pt idx="2">
                  <c:v>1996-2000</c:v>
                </c:pt>
                <c:pt idx="3">
                  <c:v>2001-2005</c:v>
                </c:pt>
                <c:pt idx="4">
                  <c:v>2006-2014</c:v>
                </c:pt>
                <c:pt idx="5">
                  <c:v>no Info.</c:v>
                </c:pt>
              </c:strCache>
            </c:strRef>
          </c:cat>
          <c:val>
            <c:numRef>
              <c:f>Charts_Calculations!$C$10:$C$38</c:f>
              <c:numCache>
                <c:formatCode>#,##0</c:formatCode>
                <c:ptCount val="6"/>
                <c:pt idx="0" formatCode="General">
                  <c:v>14</c:v>
                </c:pt>
                <c:pt idx="1">
                  <c:v>12</c:v>
                </c:pt>
                <c:pt idx="2" formatCode="General">
                  <c:v>47</c:v>
                </c:pt>
                <c:pt idx="3" formatCode="General">
                  <c:v>50</c:v>
                </c:pt>
                <c:pt idx="4" formatCode="General">
                  <c:v>184</c:v>
                </c:pt>
                <c:pt idx="5" formatCode="General">
                  <c:v>2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806395639113747"/>
          <c:y val="0.23339114139413344"/>
          <c:w val="0.29087505778897732"/>
          <c:h val="0.64777513009803112"/>
        </c:manualLayout>
      </c:layout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zero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5"/>
  <c:chart>
    <c:title>
      <c:tx>
        <c:rich>
          <a:bodyPr/>
          <a:lstStyle/>
          <a:p>
            <a:pPr>
              <a:defRPr/>
            </a:pPr>
            <a:r>
              <a:rPr lang="en-US"/>
              <a:t>Installed Solar Thermal Plants and m² Collector Area in China and Europe from 1985 - 2014</a:t>
            </a:r>
          </a:p>
        </c:rich>
      </c:tx>
      <c:layout/>
    </c:title>
    <c:plotArea>
      <c:layout/>
      <c:bubbleChart>
        <c:ser>
          <c:idx val="1"/>
          <c:order val="0"/>
          <c:tx>
            <c:strRef>
              <c:f>Charts_Calculations!$F$274</c:f>
              <c:strCache>
                <c:ptCount val="1"/>
                <c:pt idx="0">
                  <c:v>m² Collector Area in Europe</c:v>
                </c:pt>
              </c:strCache>
            </c:strRef>
          </c:tx>
          <c:dLbls>
            <c:dLblPos val="t"/>
            <c:showVal val="1"/>
          </c:dLbls>
          <c:xVal>
            <c:numRef>
              <c:f>Charts_Calculations!$B$275:$B$283</c:f>
              <c:numCache>
                <c:formatCode>General</c:formatCode>
                <c:ptCount val="9"/>
                <c:pt idx="0">
                  <c:v>1987</c:v>
                </c:pt>
                <c:pt idx="1">
                  <c:v>1990</c:v>
                </c:pt>
                <c:pt idx="2">
                  <c:v>1993</c:v>
                </c:pt>
                <c:pt idx="3">
                  <c:v>1996</c:v>
                </c:pt>
                <c:pt idx="4">
                  <c:v>1999</c:v>
                </c:pt>
                <c:pt idx="5">
                  <c:v>2002</c:v>
                </c:pt>
                <c:pt idx="6">
                  <c:v>2005</c:v>
                </c:pt>
                <c:pt idx="7">
                  <c:v>2008</c:v>
                </c:pt>
                <c:pt idx="8">
                  <c:v>2014</c:v>
                </c:pt>
              </c:numCache>
            </c:numRef>
          </c:xVal>
          <c:yVal>
            <c:numRef>
              <c:f>Charts_Calculations!$E$275:$E$283</c:f>
              <c:numCache>
                <c:formatCode>#,##0</c:formatCode>
                <c:ptCount val="9"/>
                <c:pt idx="0">
                  <c:v>4</c:v>
                </c:pt>
                <c:pt idx="1">
                  <c:v>13</c:v>
                </c:pt>
                <c:pt idx="2">
                  <c:v>19</c:v>
                </c:pt>
                <c:pt idx="3">
                  <c:v>30</c:v>
                </c:pt>
                <c:pt idx="4">
                  <c:v>58</c:v>
                </c:pt>
                <c:pt idx="5">
                  <c:v>93</c:v>
                </c:pt>
                <c:pt idx="6">
                  <c:v>115</c:v>
                </c:pt>
                <c:pt idx="7">
                  <c:v>155</c:v>
                </c:pt>
                <c:pt idx="8">
                  <c:v>229</c:v>
                </c:pt>
              </c:numCache>
            </c:numRef>
          </c:yVal>
          <c:bubbleSize>
            <c:numRef>
              <c:f>Charts_Calculations!$F$275:$F$283</c:f>
              <c:numCache>
                <c:formatCode>#,##0</c:formatCode>
                <c:ptCount val="9"/>
                <c:pt idx="0">
                  <c:v>3665</c:v>
                </c:pt>
                <c:pt idx="1">
                  <c:v>14595</c:v>
                </c:pt>
                <c:pt idx="2">
                  <c:v>20820</c:v>
                </c:pt>
                <c:pt idx="3">
                  <c:v>70258</c:v>
                </c:pt>
                <c:pt idx="4">
                  <c:v>112254</c:v>
                </c:pt>
                <c:pt idx="5">
                  <c:v>165182</c:v>
                </c:pt>
                <c:pt idx="6">
                  <c:v>190505</c:v>
                </c:pt>
                <c:pt idx="7">
                  <c:v>275923.94</c:v>
                </c:pt>
                <c:pt idx="8">
                  <c:v>636272.05000000005</c:v>
                </c:pt>
              </c:numCache>
            </c:numRef>
          </c:bubbleSize>
          <c:bubble3D val="1"/>
        </c:ser>
        <c:ser>
          <c:idx val="0"/>
          <c:order val="1"/>
          <c:tx>
            <c:strRef>
              <c:f>Charts_Calculations!$D$274</c:f>
              <c:strCache>
                <c:ptCount val="1"/>
                <c:pt idx="0">
                  <c:v>m² Collector Area in China</c:v>
                </c:pt>
              </c:strCache>
            </c:strRef>
          </c:tx>
          <c:dLbls>
            <c:dLblPos val="t"/>
            <c:showVal val="1"/>
          </c:dLbls>
          <c:xVal>
            <c:numRef>
              <c:f>Charts_Calculations!$B$275:$B$283</c:f>
              <c:numCache>
                <c:formatCode>General</c:formatCode>
                <c:ptCount val="9"/>
                <c:pt idx="0">
                  <c:v>1987</c:v>
                </c:pt>
                <c:pt idx="1">
                  <c:v>1990</c:v>
                </c:pt>
                <c:pt idx="2">
                  <c:v>1993</c:v>
                </c:pt>
                <c:pt idx="3">
                  <c:v>1996</c:v>
                </c:pt>
                <c:pt idx="4">
                  <c:v>1999</c:v>
                </c:pt>
                <c:pt idx="5">
                  <c:v>2002</c:v>
                </c:pt>
                <c:pt idx="6">
                  <c:v>2005</c:v>
                </c:pt>
                <c:pt idx="7">
                  <c:v>2008</c:v>
                </c:pt>
                <c:pt idx="8">
                  <c:v>2014</c:v>
                </c:pt>
              </c:numCache>
            </c:numRef>
          </c:xVal>
          <c:yVal>
            <c:numRef>
              <c:f>Charts_Calculations!$C$275:$C$283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20</c:v>
                </c:pt>
                <c:pt idx="8">
                  <c:v>42</c:v>
                </c:pt>
              </c:numCache>
            </c:numRef>
          </c:yVal>
          <c:bubbleSize>
            <c:numRef>
              <c:f>Charts_Calculations!$D$275:$D$283</c:f>
              <c:numCache>
                <c:formatCode>#,##0</c:formatCode>
                <c:ptCount val="9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3230</c:v>
                </c:pt>
                <c:pt idx="7">
                  <c:v>59402.85</c:v>
                </c:pt>
                <c:pt idx="8">
                  <c:v>154970.75</c:v>
                </c:pt>
              </c:numCache>
            </c:numRef>
          </c:bubbleSize>
          <c:bubble3D val="1"/>
        </c:ser>
        <c:bubbleScale val="100"/>
        <c:axId val="99821440"/>
        <c:axId val="99822976"/>
      </c:bubbleChart>
      <c:valAx>
        <c:axId val="99821440"/>
        <c:scaling>
          <c:orientation val="minMax"/>
          <c:max val="2015"/>
          <c:min val="1985"/>
        </c:scaling>
        <c:axPos val="b"/>
        <c:majorGridlines/>
        <c:numFmt formatCode="General" sourceLinked="1"/>
        <c:majorTickMark val="none"/>
        <c:tickLblPos val="nextTo"/>
        <c:crossAx val="99822976"/>
        <c:crosses val="autoZero"/>
        <c:crossBetween val="midCat"/>
      </c:valAx>
      <c:valAx>
        <c:axId val="99822976"/>
        <c:scaling>
          <c:orientation val="minMax"/>
          <c:min val="0"/>
        </c:scaling>
        <c:axPos val="l"/>
        <c:majorGridlines/>
        <c:numFmt formatCode="#,##0" sourceLinked="1"/>
        <c:majorTickMark val="none"/>
        <c:tickLblPos val="nextTo"/>
        <c:crossAx val="99821440"/>
        <c:crosses val="autoZero"/>
        <c:crossBetween val="midCat"/>
      </c:valAx>
    </c:plotArea>
    <c:legend>
      <c:legendPos val="b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Installed Solar Thermal Collector Types per Continent</a:t>
            </a:r>
          </a:p>
        </c:rich>
      </c:tx>
      <c:layout>
        <c:manualLayout>
          <c:xMode val="edge"/>
          <c:yMode val="edge"/>
          <c:x val="0.21229474991879341"/>
          <c:y val="3.4188034188034191E-2"/>
        </c:manualLayout>
      </c:layout>
    </c:title>
    <c:plotArea>
      <c:layout>
        <c:manualLayout>
          <c:layoutTarget val="inner"/>
          <c:xMode val="edge"/>
          <c:yMode val="edge"/>
          <c:x val="9.7511097320242726E-2"/>
          <c:y val="0.11613907990008072"/>
          <c:w val="0.64732848468772364"/>
          <c:h val="0.69071467876470194"/>
        </c:manualLayout>
      </c:layout>
      <c:barChart>
        <c:barDir val="col"/>
        <c:grouping val="percentStacked"/>
        <c:ser>
          <c:idx val="0"/>
          <c:order val="0"/>
          <c:tx>
            <c:strRef>
              <c:f>Charts_Calculations!$C$103</c:f>
              <c:strCache>
                <c:ptCount val="1"/>
                <c:pt idx="0">
                  <c:v>Flat plate High temperature</c:v>
                </c:pt>
              </c:strCache>
            </c:strRef>
          </c:tx>
          <c:dLbls>
            <c:showVal val="1"/>
          </c:dLbls>
          <c:cat>
            <c:strRef>
              <c:f>Charts_Calculations!$B$104:$B$110</c:f>
              <c:strCache>
                <c:ptCount val="7"/>
                <c:pt idx="0">
                  <c:v>Africa</c:v>
                </c:pt>
                <c:pt idx="1">
                  <c:v>Asia</c:v>
                </c:pt>
                <c:pt idx="2">
                  <c:v>Australia</c:v>
                </c:pt>
                <c:pt idx="3">
                  <c:v>Latin America</c:v>
                </c:pt>
                <c:pt idx="4">
                  <c:v>Europe</c:v>
                </c:pt>
                <c:pt idx="5">
                  <c:v>Middle East</c:v>
                </c:pt>
                <c:pt idx="6">
                  <c:v>North America</c:v>
                </c:pt>
              </c:strCache>
            </c:strRef>
          </c:cat>
          <c:val>
            <c:numRef>
              <c:f>Charts_Calculations!$C$104:$C$110</c:f>
              <c:numCache>
                <c:formatCode>#,##0</c:formatCode>
                <c:ptCount val="7"/>
                <c:pt idx="0">
                  <c:v>0</c:v>
                </c:pt>
                <c:pt idx="1">
                  <c:v>5151</c:v>
                </c:pt>
                <c:pt idx="2">
                  <c:v>0</c:v>
                </c:pt>
                <c:pt idx="3">
                  <c:v>1481.5</c:v>
                </c:pt>
                <c:pt idx="4">
                  <c:v>128693</c:v>
                </c:pt>
                <c:pt idx="5">
                  <c:v>0</c:v>
                </c:pt>
                <c:pt idx="6">
                  <c:v>3850</c:v>
                </c:pt>
              </c:numCache>
            </c:numRef>
          </c:val>
        </c:ser>
        <c:ser>
          <c:idx val="1"/>
          <c:order val="1"/>
          <c:tx>
            <c:strRef>
              <c:f>Charts_Calculations!$D$103</c:f>
              <c:strCache>
                <c:ptCount val="1"/>
                <c:pt idx="0">
                  <c:v>Flat plate standard</c:v>
                </c:pt>
              </c:strCache>
            </c:strRef>
          </c:tx>
          <c:dLbls>
            <c:numFmt formatCode="#,##0" sourceLinked="0"/>
            <c:showVal val="1"/>
          </c:dLbls>
          <c:cat>
            <c:strRef>
              <c:f>Charts_Calculations!$B$104:$B$110</c:f>
              <c:strCache>
                <c:ptCount val="7"/>
                <c:pt idx="0">
                  <c:v>Africa</c:v>
                </c:pt>
                <c:pt idx="1">
                  <c:v>Asia</c:v>
                </c:pt>
                <c:pt idx="2">
                  <c:v>Australia</c:v>
                </c:pt>
                <c:pt idx="3">
                  <c:v>Latin America</c:v>
                </c:pt>
                <c:pt idx="4">
                  <c:v>Europe</c:v>
                </c:pt>
                <c:pt idx="5">
                  <c:v>Middle East</c:v>
                </c:pt>
                <c:pt idx="6">
                  <c:v>North America</c:v>
                </c:pt>
              </c:strCache>
            </c:strRef>
          </c:cat>
          <c:val>
            <c:numRef>
              <c:f>Charts_Calculations!$D$104:$D$110</c:f>
              <c:numCache>
                <c:formatCode>#,##0</c:formatCode>
                <c:ptCount val="7"/>
                <c:pt idx="0">
                  <c:v>1212</c:v>
                </c:pt>
                <c:pt idx="1">
                  <c:v>62796</c:v>
                </c:pt>
                <c:pt idx="2">
                  <c:v>0</c:v>
                </c:pt>
                <c:pt idx="3">
                  <c:v>39300</c:v>
                </c:pt>
                <c:pt idx="4">
                  <c:v>457102</c:v>
                </c:pt>
                <c:pt idx="5">
                  <c:v>36820</c:v>
                </c:pt>
                <c:pt idx="6">
                  <c:v>21206</c:v>
                </c:pt>
              </c:numCache>
            </c:numRef>
          </c:val>
        </c:ser>
        <c:ser>
          <c:idx val="2"/>
          <c:order val="2"/>
          <c:tx>
            <c:strRef>
              <c:f>Charts_Calculations!$E$103</c:f>
              <c:strCache>
                <c:ptCount val="1"/>
                <c:pt idx="0">
                  <c:v>CPC Evacuated Tube</c:v>
                </c:pt>
              </c:strCache>
            </c:strRef>
          </c:tx>
          <c:dLbls>
            <c:showVal val="1"/>
          </c:dLbls>
          <c:cat>
            <c:strRef>
              <c:f>Charts_Calculations!$B$104:$B$110</c:f>
              <c:strCache>
                <c:ptCount val="7"/>
                <c:pt idx="0">
                  <c:v>Africa</c:v>
                </c:pt>
                <c:pt idx="1">
                  <c:v>Asia</c:v>
                </c:pt>
                <c:pt idx="2">
                  <c:v>Australia</c:v>
                </c:pt>
                <c:pt idx="3">
                  <c:v>Latin America</c:v>
                </c:pt>
                <c:pt idx="4">
                  <c:v>Europe</c:v>
                </c:pt>
                <c:pt idx="5">
                  <c:v>Middle East</c:v>
                </c:pt>
                <c:pt idx="6">
                  <c:v>North America</c:v>
                </c:pt>
              </c:strCache>
            </c:strRef>
          </c:cat>
          <c:val>
            <c:numRef>
              <c:f>Charts_Calculations!$E$104:$E$110</c:f>
              <c:numCache>
                <c:formatCode>#,##0</c:formatCode>
                <c:ptCount val="7"/>
                <c:pt idx="0">
                  <c:v>12580</c:v>
                </c:pt>
                <c:pt idx="1">
                  <c:v>54162</c:v>
                </c:pt>
                <c:pt idx="2">
                  <c:v>1680</c:v>
                </c:pt>
                <c:pt idx="3">
                  <c:v>900</c:v>
                </c:pt>
                <c:pt idx="4">
                  <c:v>17236.05</c:v>
                </c:pt>
                <c:pt idx="5">
                  <c:v>0</c:v>
                </c:pt>
                <c:pt idx="6">
                  <c:v>2596</c:v>
                </c:pt>
              </c:numCache>
            </c:numRef>
          </c:val>
        </c:ser>
        <c:ser>
          <c:idx val="3"/>
          <c:order val="3"/>
          <c:tx>
            <c:strRef>
              <c:f>Charts_Calculations!$F$103</c:f>
              <c:strCache>
                <c:ptCount val="1"/>
                <c:pt idx="0">
                  <c:v>Unglazed collector</c:v>
                </c:pt>
              </c:strCache>
            </c:strRef>
          </c:tx>
          <c:dLbls>
            <c:showVal val="1"/>
          </c:dLbls>
          <c:cat>
            <c:strRef>
              <c:f>Charts_Calculations!$B$104:$B$110</c:f>
              <c:strCache>
                <c:ptCount val="7"/>
                <c:pt idx="0">
                  <c:v>Africa</c:v>
                </c:pt>
                <c:pt idx="1">
                  <c:v>Asia</c:v>
                </c:pt>
                <c:pt idx="2">
                  <c:v>Australia</c:v>
                </c:pt>
                <c:pt idx="3">
                  <c:v>Latin America</c:v>
                </c:pt>
                <c:pt idx="4">
                  <c:v>Europe</c:v>
                </c:pt>
                <c:pt idx="5">
                  <c:v>Middle East</c:v>
                </c:pt>
                <c:pt idx="6">
                  <c:v>North America</c:v>
                </c:pt>
              </c:strCache>
            </c:strRef>
          </c:cat>
          <c:val>
            <c:numRef>
              <c:f>Charts_Calculations!$F$104:$F$110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15516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Charts_Calculations!$G$103</c:f>
              <c:strCache>
                <c:ptCount val="1"/>
                <c:pt idx="0">
                  <c:v>Heat pipe + Evacuated solar collector</c:v>
                </c:pt>
              </c:strCache>
            </c:strRef>
          </c:tx>
          <c:dLbls>
            <c:showVal val="1"/>
          </c:dLbls>
          <c:cat>
            <c:strRef>
              <c:f>Charts_Calculations!$B$104:$B$110</c:f>
              <c:strCache>
                <c:ptCount val="7"/>
                <c:pt idx="0">
                  <c:v>Africa</c:v>
                </c:pt>
                <c:pt idx="1">
                  <c:v>Asia</c:v>
                </c:pt>
                <c:pt idx="2">
                  <c:v>Australia</c:v>
                </c:pt>
                <c:pt idx="3">
                  <c:v>Latin America</c:v>
                </c:pt>
                <c:pt idx="4">
                  <c:v>Europe</c:v>
                </c:pt>
                <c:pt idx="5">
                  <c:v>Middle East</c:v>
                </c:pt>
                <c:pt idx="6">
                  <c:v>North America</c:v>
                </c:pt>
              </c:strCache>
            </c:strRef>
          </c:cat>
          <c:val>
            <c:numRef>
              <c:f>Charts_Calculations!$G$104:$G$110</c:f>
              <c:numCache>
                <c:formatCode>#,##0</c:formatCode>
                <c:ptCount val="7"/>
                <c:pt idx="0">
                  <c:v>0</c:v>
                </c:pt>
                <c:pt idx="1">
                  <c:v>18067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Charts_Calculations!$H$103</c:f>
              <c:strCache>
                <c:ptCount val="1"/>
                <c:pt idx="0">
                  <c:v>Heat pipe Collector </c:v>
                </c:pt>
              </c:strCache>
            </c:strRef>
          </c:tx>
          <c:dLbls>
            <c:showVal val="1"/>
          </c:dLbls>
          <c:cat>
            <c:strRef>
              <c:f>Charts_Calculations!$B$104:$B$110</c:f>
              <c:strCache>
                <c:ptCount val="7"/>
                <c:pt idx="0">
                  <c:v>Africa</c:v>
                </c:pt>
                <c:pt idx="1">
                  <c:v>Asia</c:v>
                </c:pt>
                <c:pt idx="2">
                  <c:v>Australia</c:v>
                </c:pt>
                <c:pt idx="3">
                  <c:v>Latin America</c:v>
                </c:pt>
                <c:pt idx="4">
                  <c:v>Europe</c:v>
                </c:pt>
                <c:pt idx="5">
                  <c:v>Middle East</c:v>
                </c:pt>
                <c:pt idx="6">
                  <c:v>North America</c:v>
                </c:pt>
              </c:strCache>
            </c:strRef>
          </c:cat>
          <c:val>
            <c:numRef>
              <c:f>Charts_Calculations!$H$104:$H$110</c:f>
              <c:numCache>
                <c:formatCode>#,##0</c:formatCode>
                <c:ptCount val="7"/>
                <c:pt idx="0">
                  <c:v>0</c:v>
                </c:pt>
                <c:pt idx="1">
                  <c:v>5011.5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6"/>
          <c:order val="6"/>
          <c:tx>
            <c:strRef>
              <c:f>Charts_Calculations!$I$103</c:f>
              <c:strCache>
                <c:ptCount val="1"/>
                <c:pt idx="0">
                  <c:v> Parabolic Trough</c:v>
                </c:pt>
              </c:strCache>
            </c:strRef>
          </c:tx>
          <c:dLbls>
            <c:showVal val="1"/>
          </c:dLbls>
          <c:cat>
            <c:strRef>
              <c:f>Charts_Calculations!$B$104:$B$110</c:f>
              <c:strCache>
                <c:ptCount val="7"/>
                <c:pt idx="0">
                  <c:v>Africa</c:v>
                </c:pt>
                <c:pt idx="1">
                  <c:v>Asia</c:v>
                </c:pt>
                <c:pt idx="2">
                  <c:v>Australia</c:v>
                </c:pt>
                <c:pt idx="3">
                  <c:v>Latin America</c:v>
                </c:pt>
                <c:pt idx="4">
                  <c:v>Europe</c:v>
                </c:pt>
                <c:pt idx="5">
                  <c:v>Middle East</c:v>
                </c:pt>
                <c:pt idx="6">
                  <c:v>North America</c:v>
                </c:pt>
              </c:strCache>
            </c:strRef>
          </c:cat>
          <c:val>
            <c:numRef>
              <c:f>Charts_Calculations!$I$104:$I$110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574</c:v>
                </c:pt>
                <c:pt idx="3">
                  <c:v>0</c:v>
                </c:pt>
                <c:pt idx="4">
                  <c:v>674</c:v>
                </c:pt>
                <c:pt idx="5" formatCode="General">
                  <c:v>0</c:v>
                </c:pt>
                <c:pt idx="6">
                  <c:v>0</c:v>
                </c:pt>
              </c:numCache>
            </c:numRef>
          </c:val>
        </c:ser>
        <c:ser>
          <c:idx val="7"/>
          <c:order val="7"/>
          <c:tx>
            <c:strRef>
              <c:f>Charts_Calculations!$J$103</c:f>
              <c:strCache>
                <c:ptCount val="1"/>
                <c:pt idx="0">
                  <c:v>All-glass evacuated solar collector tubes </c:v>
                </c:pt>
              </c:strCache>
            </c:strRef>
          </c:tx>
          <c:dLbls>
            <c:showVal val="1"/>
          </c:dLbls>
          <c:cat>
            <c:strRef>
              <c:f>Charts_Calculations!$B$104:$B$110</c:f>
              <c:strCache>
                <c:ptCount val="7"/>
                <c:pt idx="0">
                  <c:v>Africa</c:v>
                </c:pt>
                <c:pt idx="1">
                  <c:v>Asia</c:v>
                </c:pt>
                <c:pt idx="2">
                  <c:v>Australia</c:v>
                </c:pt>
                <c:pt idx="3">
                  <c:v>Latin America</c:v>
                </c:pt>
                <c:pt idx="4">
                  <c:v>Europe</c:v>
                </c:pt>
                <c:pt idx="5">
                  <c:v>Middle East</c:v>
                </c:pt>
                <c:pt idx="6">
                  <c:v>North America</c:v>
                </c:pt>
              </c:strCache>
            </c:strRef>
          </c:cat>
          <c:val>
            <c:numRef>
              <c:f>Charts_Calculations!$J$104:$J$110</c:f>
              <c:numCache>
                <c:formatCode>#,##0</c:formatCode>
                <c:ptCount val="7"/>
                <c:pt idx="0">
                  <c:v>0</c:v>
                </c:pt>
                <c:pt idx="1">
                  <c:v>14134.25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</c:numCache>
            </c:numRef>
          </c:val>
        </c:ser>
        <c:ser>
          <c:idx val="9"/>
          <c:order val="8"/>
          <c:tx>
            <c:strRef>
              <c:f>Charts_Calculations!$K$103</c:f>
              <c:strCache>
                <c:ptCount val="1"/>
                <c:pt idx="0">
                  <c:v>Heat pipe/All-glass evacuated solar collector tubes </c:v>
                </c:pt>
              </c:strCache>
            </c:strRef>
          </c:tx>
          <c:dLbls>
            <c:showVal val="1"/>
          </c:dLbls>
          <c:cat>
            <c:strRef>
              <c:f>Charts_Calculations!$B$104:$B$110</c:f>
              <c:strCache>
                <c:ptCount val="7"/>
                <c:pt idx="0">
                  <c:v>Africa</c:v>
                </c:pt>
                <c:pt idx="1">
                  <c:v>Asia</c:v>
                </c:pt>
                <c:pt idx="2">
                  <c:v>Australia</c:v>
                </c:pt>
                <c:pt idx="3">
                  <c:v>Latin America</c:v>
                </c:pt>
                <c:pt idx="4">
                  <c:v>Europe</c:v>
                </c:pt>
                <c:pt idx="5">
                  <c:v>Middle East</c:v>
                </c:pt>
                <c:pt idx="6">
                  <c:v>North America</c:v>
                </c:pt>
              </c:strCache>
            </c:strRef>
          </c:cat>
          <c:val>
            <c:numRef>
              <c:f>Charts_Calculations!$K$104:$K$110</c:f>
              <c:numCache>
                <c:formatCode>#,##0</c:formatCode>
                <c:ptCount val="7"/>
                <c:pt idx="0">
                  <c:v>0</c:v>
                </c:pt>
                <c:pt idx="1">
                  <c:v>2653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510</c:v>
                </c:pt>
                <c:pt idx="5" formatCode="General">
                  <c:v>0</c:v>
                </c:pt>
                <c:pt idx="6" formatCode="General">
                  <c:v>0</c:v>
                </c:pt>
              </c:numCache>
            </c:numRef>
          </c:val>
        </c:ser>
        <c:ser>
          <c:idx val="10"/>
          <c:order val="9"/>
          <c:tx>
            <c:strRef>
              <c:f>Charts_Calculations!$L$103</c:f>
              <c:strCache>
                <c:ptCount val="1"/>
                <c:pt idx="0">
                  <c:v>U tube solar collector</c:v>
                </c:pt>
              </c:strCache>
            </c:strRef>
          </c:tx>
          <c:dLbls>
            <c:showVal val="1"/>
          </c:dLbls>
          <c:cat>
            <c:strRef>
              <c:f>Charts_Calculations!$B$104:$B$110</c:f>
              <c:strCache>
                <c:ptCount val="7"/>
                <c:pt idx="0">
                  <c:v>Africa</c:v>
                </c:pt>
                <c:pt idx="1">
                  <c:v>Asia</c:v>
                </c:pt>
                <c:pt idx="2">
                  <c:v>Australia</c:v>
                </c:pt>
                <c:pt idx="3">
                  <c:v>Latin America</c:v>
                </c:pt>
                <c:pt idx="4">
                  <c:v>Europe</c:v>
                </c:pt>
                <c:pt idx="5">
                  <c:v>Middle East</c:v>
                </c:pt>
                <c:pt idx="6">
                  <c:v>North America</c:v>
                </c:pt>
              </c:strCache>
            </c:strRef>
          </c:cat>
          <c:val>
            <c:numRef>
              <c:f>Charts_Calculations!$L$104:$L$110</c:f>
              <c:numCache>
                <c:formatCode>#,##0</c:formatCode>
                <c:ptCount val="7"/>
                <c:pt idx="0">
                  <c:v>1900</c:v>
                </c:pt>
                <c:pt idx="1">
                  <c:v>9673</c:v>
                </c:pt>
                <c:pt idx="2" formatCode="General">
                  <c:v>0</c:v>
                </c:pt>
                <c:pt idx="3">
                  <c:v>1597</c:v>
                </c:pt>
                <c:pt idx="4">
                  <c:v>1208</c:v>
                </c:pt>
                <c:pt idx="5">
                  <c:v>0</c:v>
                </c:pt>
                <c:pt idx="6">
                  <c:v>4203</c:v>
                </c:pt>
              </c:numCache>
            </c:numRef>
          </c:val>
        </c:ser>
        <c:gapWidth val="300"/>
        <c:overlap val="100"/>
        <c:axId val="99993856"/>
        <c:axId val="100008320"/>
      </c:barChart>
      <c:catAx>
        <c:axId val="999938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Continents</a:t>
                </a:r>
              </a:p>
            </c:rich>
          </c:tx>
          <c:layout>
            <c:manualLayout>
              <c:xMode val="edge"/>
              <c:yMode val="edge"/>
              <c:x val="0.39891414902968447"/>
              <c:y val="0.90823100718929062"/>
            </c:manualLayout>
          </c:layout>
        </c:title>
        <c:majorTickMark val="none"/>
        <c:tickLblPos val="nextTo"/>
        <c:crossAx val="100008320"/>
        <c:crosses val="autoZero"/>
        <c:auto val="1"/>
        <c:lblAlgn val="ctr"/>
        <c:lblOffset val="100"/>
      </c:catAx>
      <c:valAx>
        <c:axId val="1000083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of Collector Type</a:t>
                </a:r>
              </a:p>
            </c:rich>
          </c:tx>
          <c:layout>
            <c:manualLayout>
              <c:xMode val="edge"/>
              <c:yMode val="edge"/>
              <c:x val="4.0921095918242813E-2"/>
              <c:y val="0.35858283433133731"/>
            </c:manualLayout>
          </c:layout>
        </c:title>
        <c:numFmt formatCode="0%" sourceLinked="1"/>
        <c:tickLblPos val="nextTo"/>
        <c:crossAx val="99993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05769305559834"/>
          <c:y val="0.10702786586065882"/>
          <c:w val="0.21478584121140062"/>
          <c:h val="0.78378612504179657"/>
        </c:manualLayout>
      </c:layout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Installed Plants for General Heating per Periode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GH!$GT$3:$GT$7</c:f>
              <c:strCache>
                <c:ptCount val="5"/>
                <c:pt idx="0">
                  <c:v>1985-1990</c:v>
                </c:pt>
                <c:pt idx="1">
                  <c:v>1991-1995</c:v>
                </c:pt>
                <c:pt idx="2">
                  <c:v>1996-2000</c:v>
                </c:pt>
                <c:pt idx="3">
                  <c:v>2001-2005</c:v>
                </c:pt>
                <c:pt idx="4">
                  <c:v>2006-2014</c:v>
                </c:pt>
              </c:strCache>
            </c:strRef>
          </c:cat>
          <c:val>
            <c:numRef>
              <c:f>GH!$GV$3:$GV$7</c:f>
              <c:numCache>
                <c:formatCode>0%</c:formatCode>
                <c:ptCount val="5"/>
                <c:pt idx="0">
                  <c:v>6.3492063492063489E-2</c:v>
                </c:pt>
                <c:pt idx="1">
                  <c:v>5.8201058201058198E-2</c:v>
                </c:pt>
                <c:pt idx="2">
                  <c:v>0.21164021164021163</c:v>
                </c:pt>
                <c:pt idx="3">
                  <c:v>0.17460317460317459</c:v>
                </c:pt>
                <c:pt idx="4">
                  <c:v>0.49206349206349204</c:v>
                </c:pt>
              </c:numCache>
            </c:numRef>
          </c:val>
        </c:ser>
        <c:axId val="82397824"/>
        <c:axId val="82411904"/>
      </c:barChart>
      <c:catAx>
        <c:axId val="82397824"/>
        <c:scaling>
          <c:orientation val="minMax"/>
        </c:scaling>
        <c:axPos val="b"/>
        <c:tickLblPos val="nextTo"/>
        <c:crossAx val="82411904"/>
        <c:crosses val="autoZero"/>
        <c:auto val="1"/>
        <c:lblAlgn val="ctr"/>
        <c:lblOffset val="100"/>
      </c:catAx>
      <c:valAx>
        <c:axId val="82411904"/>
        <c:scaling>
          <c:orientation val="minMax"/>
        </c:scaling>
        <c:axPos val="l"/>
        <c:majorGridlines/>
        <c:numFmt formatCode="0%" sourceLinked="1"/>
        <c:tickLblPos val="nextTo"/>
        <c:crossAx val="8239782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5"/>
  <c:chart>
    <c:title>
      <c:tx>
        <c:rich>
          <a:bodyPr/>
          <a:lstStyle/>
          <a:p>
            <a:pPr>
              <a:defRPr/>
            </a:pPr>
            <a:endParaRPr lang="en-US"/>
          </a:p>
          <a:p>
            <a:pPr>
              <a:defRPr/>
            </a:pPr>
            <a:r>
              <a:rPr lang="en-US"/>
              <a:t>Different installed  Solar Thermal Technologies in m² Collector Area (Aperture) from 1985 - 2014</a:t>
            </a:r>
          </a:p>
          <a:p>
            <a:pPr>
              <a:defRPr/>
            </a:pPr>
            <a:r>
              <a:rPr lang="en-US"/>
              <a:t> </a:t>
            </a:r>
          </a:p>
        </c:rich>
      </c:tx>
      <c:layout/>
    </c:title>
    <c:plotArea>
      <c:layout/>
      <c:bubbleChart>
        <c:ser>
          <c:idx val="0"/>
          <c:order val="0"/>
          <c:tx>
            <c:strRef>
              <c:f>Charts_Calculations!$D$310</c:f>
              <c:strCache>
                <c:ptCount val="1"/>
                <c:pt idx="0">
                  <c:v>General Heating - Installed Plants</c:v>
                </c:pt>
              </c:strCache>
            </c:strRef>
          </c:tx>
          <c:dLbls>
            <c:numFmt formatCode="#,##0" sourceLinked="0"/>
            <c:dLblPos val="t"/>
            <c:showVal val="1"/>
            <c:showBubbleSize val="1"/>
            <c:separator>
</c:separator>
          </c:dLbls>
          <c:xVal>
            <c:numRef>
              <c:f>Charts_Calculations!$B$311:$B$319</c:f>
              <c:numCache>
                <c:formatCode>General</c:formatCode>
                <c:ptCount val="9"/>
                <c:pt idx="0">
                  <c:v>1987</c:v>
                </c:pt>
                <c:pt idx="1">
                  <c:v>1990</c:v>
                </c:pt>
                <c:pt idx="2">
                  <c:v>1993</c:v>
                </c:pt>
                <c:pt idx="3">
                  <c:v>1996</c:v>
                </c:pt>
                <c:pt idx="4">
                  <c:v>1999</c:v>
                </c:pt>
                <c:pt idx="5">
                  <c:v>2002</c:v>
                </c:pt>
                <c:pt idx="6">
                  <c:v>2005</c:v>
                </c:pt>
                <c:pt idx="7">
                  <c:v>2008</c:v>
                </c:pt>
                <c:pt idx="8">
                  <c:v>2014</c:v>
                </c:pt>
              </c:numCache>
            </c:numRef>
          </c:xVal>
          <c:yVal>
            <c:numRef>
              <c:f>Charts_Calculations!$C$311:$C$319</c:f>
              <c:numCache>
                <c:formatCode>#,##0</c:formatCode>
                <c:ptCount val="9"/>
                <c:pt idx="0">
                  <c:v>3665</c:v>
                </c:pt>
                <c:pt idx="1">
                  <c:v>13855</c:v>
                </c:pt>
                <c:pt idx="2">
                  <c:v>20080</c:v>
                </c:pt>
                <c:pt idx="3">
                  <c:v>68202</c:v>
                </c:pt>
                <c:pt idx="4">
                  <c:v>103018</c:v>
                </c:pt>
                <c:pt idx="5">
                  <c:v>150899</c:v>
                </c:pt>
                <c:pt idx="6">
                  <c:v>170397</c:v>
                </c:pt>
                <c:pt idx="7">
                  <c:v>244536</c:v>
                </c:pt>
                <c:pt idx="8">
                  <c:v>5684215.4000000004</c:v>
                </c:pt>
              </c:numCache>
            </c:numRef>
          </c:yVal>
          <c:bubbleSize>
            <c:numRef>
              <c:f>Charts_Calculations!$D$311:$D$319</c:f>
              <c:numCache>
                <c:formatCode>#,##0</c:formatCode>
                <c:ptCount val="9"/>
                <c:pt idx="0">
                  <c:v>4</c:v>
                </c:pt>
                <c:pt idx="1">
                  <c:v>12</c:v>
                </c:pt>
                <c:pt idx="2">
                  <c:v>18</c:v>
                </c:pt>
                <c:pt idx="3">
                  <c:v>28</c:v>
                </c:pt>
                <c:pt idx="4">
                  <c:v>52</c:v>
                </c:pt>
                <c:pt idx="5">
                  <c:v>82</c:v>
                </c:pt>
                <c:pt idx="6">
                  <c:v>96</c:v>
                </c:pt>
                <c:pt idx="7">
                  <c:v>124</c:v>
                </c:pt>
                <c:pt idx="8">
                  <c:v>189</c:v>
                </c:pt>
              </c:numCache>
            </c:numRef>
          </c:bubbleSize>
          <c:bubble3D val="1"/>
        </c:ser>
        <c:ser>
          <c:idx val="1"/>
          <c:order val="1"/>
          <c:tx>
            <c:strRef>
              <c:f>Charts_Calculations!$F$310</c:f>
              <c:strCache>
                <c:ptCount val="1"/>
                <c:pt idx="0">
                  <c:v>General Cooling - Installed Plants</c:v>
                </c:pt>
              </c:strCache>
            </c:strRef>
          </c:tx>
          <c:xVal>
            <c:numRef>
              <c:f>Charts_Calculations!$B$311:$B$319</c:f>
              <c:numCache>
                <c:formatCode>General</c:formatCode>
                <c:ptCount val="9"/>
                <c:pt idx="0">
                  <c:v>1987</c:v>
                </c:pt>
                <c:pt idx="1">
                  <c:v>1990</c:v>
                </c:pt>
                <c:pt idx="2">
                  <c:v>1993</c:v>
                </c:pt>
                <c:pt idx="3">
                  <c:v>1996</c:v>
                </c:pt>
                <c:pt idx="4">
                  <c:v>1999</c:v>
                </c:pt>
                <c:pt idx="5">
                  <c:v>2002</c:v>
                </c:pt>
                <c:pt idx="6">
                  <c:v>2005</c:v>
                </c:pt>
                <c:pt idx="7">
                  <c:v>2008</c:v>
                </c:pt>
                <c:pt idx="8">
                  <c:v>2014</c:v>
                </c:pt>
              </c:numCache>
            </c:numRef>
          </c:xVal>
          <c:yVal>
            <c:numRef>
              <c:f>Charts_Calculations!$E$311:$E$319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2700</c:v>
                </c:pt>
                <c:pt idx="5">
                  <c:v>4500</c:v>
                </c:pt>
                <c:pt idx="6">
                  <c:v>11639</c:v>
                </c:pt>
                <c:pt idx="7">
                  <c:v>37403.54</c:v>
                </c:pt>
                <c:pt idx="8">
                  <c:v>57291.360000000001</c:v>
                </c:pt>
              </c:numCache>
            </c:numRef>
          </c:yVal>
          <c:bubbleSize>
            <c:numRef>
              <c:f>Charts_Calculations!$F$311:$F$319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10</c:v>
                </c:pt>
                <c:pt idx="7">
                  <c:v>20</c:v>
                </c:pt>
                <c:pt idx="8">
                  <c:v>28</c:v>
                </c:pt>
              </c:numCache>
            </c:numRef>
          </c:bubbleSize>
          <c:bubble3D val="1"/>
        </c:ser>
        <c:ser>
          <c:idx val="2"/>
          <c:order val="2"/>
          <c:tx>
            <c:strRef>
              <c:f>Charts_Calculations!$H$310</c:f>
              <c:strCache>
                <c:ptCount val="1"/>
                <c:pt idx="0">
                  <c:v>Water Heating - Installed Plants</c:v>
                </c:pt>
              </c:strCache>
            </c:strRef>
          </c:tx>
          <c:xVal>
            <c:numRef>
              <c:f>Charts_Calculations!$B$311:$B$319</c:f>
              <c:numCache>
                <c:formatCode>General</c:formatCode>
                <c:ptCount val="9"/>
                <c:pt idx="0">
                  <c:v>1987</c:v>
                </c:pt>
                <c:pt idx="1">
                  <c:v>1990</c:v>
                </c:pt>
                <c:pt idx="2">
                  <c:v>1993</c:v>
                </c:pt>
                <c:pt idx="3">
                  <c:v>1996</c:v>
                </c:pt>
                <c:pt idx="4">
                  <c:v>1999</c:v>
                </c:pt>
                <c:pt idx="5">
                  <c:v>2002</c:v>
                </c:pt>
                <c:pt idx="6">
                  <c:v>2005</c:v>
                </c:pt>
                <c:pt idx="7">
                  <c:v>2008</c:v>
                </c:pt>
                <c:pt idx="8">
                  <c:v>2014</c:v>
                </c:pt>
              </c:numCache>
            </c:numRef>
          </c:xVal>
          <c:yVal>
            <c:numRef>
              <c:f>Charts_Calculations!$G$311:$G$319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20721.25</c:v>
                </c:pt>
                <c:pt idx="8">
                  <c:v>35873.15</c:v>
                </c:pt>
              </c:numCache>
            </c:numRef>
          </c:yVal>
          <c:bubbleSize>
            <c:numRef>
              <c:f>Charts_Calculations!$H$311:$H$319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</c:v>
                </c:pt>
                <c:pt idx="8">
                  <c:v>15</c:v>
                </c:pt>
              </c:numCache>
            </c:numRef>
          </c:bubbleSize>
          <c:bubble3D val="1"/>
        </c:ser>
        <c:ser>
          <c:idx val="3"/>
          <c:order val="3"/>
          <c:tx>
            <c:strRef>
              <c:f>Charts_Calculations!$J$310</c:f>
              <c:strCache>
                <c:ptCount val="1"/>
                <c:pt idx="0">
                  <c:v>Swimming Pool Heating - Installed Plants</c:v>
                </c:pt>
              </c:strCache>
            </c:strRef>
          </c:tx>
          <c:xVal>
            <c:numRef>
              <c:f>Charts_Calculations!$B$311:$B$319</c:f>
              <c:numCache>
                <c:formatCode>General</c:formatCode>
                <c:ptCount val="9"/>
                <c:pt idx="0">
                  <c:v>1987</c:v>
                </c:pt>
                <c:pt idx="1">
                  <c:v>1990</c:v>
                </c:pt>
                <c:pt idx="2">
                  <c:v>1993</c:v>
                </c:pt>
                <c:pt idx="3">
                  <c:v>1996</c:v>
                </c:pt>
                <c:pt idx="4">
                  <c:v>1999</c:v>
                </c:pt>
                <c:pt idx="5">
                  <c:v>2002</c:v>
                </c:pt>
                <c:pt idx="6">
                  <c:v>2005</c:v>
                </c:pt>
                <c:pt idx="7">
                  <c:v>2008</c:v>
                </c:pt>
                <c:pt idx="8">
                  <c:v>2014</c:v>
                </c:pt>
              </c:numCache>
            </c:numRef>
          </c:xVal>
          <c:yVal>
            <c:numRef>
              <c:f>Charts_Calculations!$I$311:$I$319</c:f>
              <c:numCache>
                <c:formatCode>#,##0</c:formatCode>
                <c:ptCount val="9"/>
                <c:pt idx="0">
                  <c:v>0</c:v>
                </c:pt>
                <c:pt idx="1">
                  <c:v>740</c:v>
                </c:pt>
                <c:pt idx="2">
                  <c:v>740</c:v>
                </c:pt>
                <c:pt idx="3">
                  <c:v>740</c:v>
                </c:pt>
                <c:pt idx="4">
                  <c:v>740</c:v>
                </c:pt>
                <c:pt idx="5">
                  <c:v>740</c:v>
                </c:pt>
                <c:pt idx="6">
                  <c:v>740</c:v>
                </c:pt>
                <c:pt idx="7">
                  <c:v>19616</c:v>
                </c:pt>
                <c:pt idx="8">
                  <c:v>22605</c:v>
                </c:pt>
              </c:numCache>
            </c:numRef>
          </c:yVal>
          <c:bubbleSize>
            <c:numRef>
              <c:f>Charts_Calculations!$J$311:$J$319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9</c:v>
                </c:pt>
                <c:pt idx="8">
                  <c:v>13</c:v>
                </c:pt>
              </c:numCache>
            </c:numRef>
          </c:bubbleSize>
          <c:bubble3D val="1"/>
        </c:ser>
        <c:ser>
          <c:idx val="4"/>
          <c:order val="4"/>
          <c:tx>
            <c:strRef>
              <c:f>Charts_Calculations!$L$310</c:f>
              <c:strCache>
                <c:ptCount val="1"/>
                <c:pt idx="0">
                  <c:v>Process Heating - Installed Plants</c:v>
                </c:pt>
              </c:strCache>
            </c:strRef>
          </c:tx>
          <c:xVal>
            <c:numRef>
              <c:f>Charts_Calculations!$B$311:$B$319</c:f>
              <c:numCache>
                <c:formatCode>General</c:formatCode>
                <c:ptCount val="9"/>
                <c:pt idx="0">
                  <c:v>1987</c:v>
                </c:pt>
                <c:pt idx="1">
                  <c:v>1990</c:v>
                </c:pt>
                <c:pt idx="2">
                  <c:v>1993</c:v>
                </c:pt>
                <c:pt idx="3">
                  <c:v>1996</c:v>
                </c:pt>
                <c:pt idx="4">
                  <c:v>1999</c:v>
                </c:pt>
                <c:pt idx="5">
                  <c:v>2002</c:v>
                </c:pt>
                <c:pt idx="6">
                  <c:v>2005</c:v>
                </c:pt>
                <c:pt idx="7">
                  <c:v>2008</c:v>
                </c:pt>
                <c:pt idx="8">
                  <c:v>2014</c:v>
                </c:pt>
              </c:numCache>
            </c:numRef>
          </c:xVal>
          <c:yVal>
            <c:numRef>
              <c:f>Charts_Calculations!$K$311:$K$319</c:f>
              <c:numCache>
                <c:formatCode>#,##0</c:formatCode>
                <c:ptCount val="9"/>
                <c:pt idx="0">
                  <c:v>737</c:v>
                </c:pt>
                <c:pt idx="1">
                  <c:v>737</c:v>
                </c:pt>
                <c:pt idx="2">
                  <c:v>737</c:v>
                </c:pt>
                <c:pt idx="3">
                  <c:v>2653</c:v>
                </c:pt>
                <c:pt idx="4">
                  <c:v>7133</c:v>
                </c:pt>
                <c:pt idx="5">
                  <c:v>10380</c:v>
                </c:pt>
                <c:pt idx="6">
                  <c:v>16316</c:v>
                </c:pt>
                <c:pt idx="7">
                  <c:v>39583</c:v>
                </c:pt>
                <c:pt idx="8">
                  <c:v>165848.39000000001</c:v>
                </c:pt>
              </c:numCache>
            </c:numRef>
          </c:yVal>
          <c:bubbleSize>
            <c:numRef>
              <c:f>Charts_Calculations!$L$311:$L$319</c:f>
              <c:numCache>
                <c:formatCode>#,##0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16</c:v>
                </c:pt>
                <c:pt idx="7">
                  <c:v>27</c:v>
                </c:pt>
                <c:pt idx="8">
                  <c:v>62</c:v>
                </c:pt>
              </c:numCache>
            </c:numRef>
          </c:bubbleSize>
          <c:bubble3D val="1"/>
        </c:ser>
        <c:ser>
          <c:idx val="5"/>
          <c:order val="5"/>
          <c:tx>
            <c:strRef>
              <c:f>Charts_Calculations!$N$310</c:f>
              <c:strCache>
                <c:ptCount val="1"/>
                <c:pt idx="0">
                  <c:v>Process Cooling - Installed Plants</c:v>
                </c:pt>
              </c:strCache>
            </c:strRef>
          </c:tx>
          <c:xVal>
            <c:numRef>
              <c:f>Charts_Calculations!$B$311:$B$319</c:f>
              <c:numCache>
                <c:formatCode>General</c:formatCode>
                <c:ptCount val="9"/>
                <c:pt idx="0">
                  <c:v>1987</c:v>
                </c:pt>
                <c:pt idx="1">
                  <c:v>1990</c:v>
                </c:pt>
                <c:pt idx="2">
                  <c:v>1993</c:v>
                </c:pt>
                <c:pt idx="3">
                  <c:v>1996</c:v>
                </c:pt>
                <c:pt idx="4">
                  <c:v>1999</c:v>
                </c:pt>
                <c:pt idx="5">
                  <c:v>2002</c:v>
                </c:pt>
                <c:pt idx="6">
                  <c:v>2005</c:v>
                </c:pt>
                <c:pt idx="7">
                  <c:v>2008</c:v>
                </c:pt>
                <c:pt idx="8">
                  <c:v>2014</c:v>
                </c:pt>
              </c:numCache>
            </c:numRef>
          </c:xVal>
          <c:yVal>
            <c:numRef>
              <c:f>Charts_Calculations!$M$311:$M$319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504</c:v>
                </c:pt>
                <c:pt idx="7">
                  <c:v>504</c:v>
                </c:pt>
                <c:pt idx="8">
                  <c:v>1054</c:v>
                </c:pt>
              </c:numCache>
            </c:numRef>
          </c:yVal>
          <c:bubbleSize>
            <c:numRef>
              <c:f>Charts_Calculations!$N$311:$N$319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</c:numCache>
            </c:numRef>
          </c:bubbleSize>
          <c:bubble3D val="1"/>
        </c:ser>
        <c:bubbleScale val="100"/>
        <c:axId val="107689088"/>
        <c:axId val="107691008"/>
      </c:bubbleChart>
      <c:valAx>
        <c:axId val="107689088"/>
        <c:scaling>
          <c:orientation val="minMax"/>
        </c:scaling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7691008"/>
        <c:crosses val="autoZero"/>
        <c:crossBetween val="midCat"/>
      </c:valAx>
      <c:valAx>
        <c:axId val="107691008"/>
        <c:scaling>
          <c:orientation val="minMax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m² Installed Collector Area (Aperture)</a:t>
                </a:r>
              </a:p>
            </c:rich>
          </c:tx>
          <c:layout>
            <c:manualLayout>
              <c:xMode val="edge"/>
              <c:yMode val="edge"/>
              <c:x val="5.7215832536916984E-3"/>
              <c:y val="0.32224104900064432"/>
            </c:manualLayout>
          </c:layout>
        </c:title>
        <c:numFmt formatCode="#,##0" sourceLinked="0"/>
        <c:majorTickMark val="none"/>
        <c:tickLblPos val="nextTo"/>
        <c:crossAx val="1076890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693264119977111"/>
          <c:y val="0.13236329503488778"/>
          <c:w val="0.12999140570746931"/>
          <c:h val="0.75654549429398765"/>
        </c:manualLayout>
      </c:layout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5"/>
  <c:chart>
    <c:title>
      <c:tx>
        <c:rich>
          <a:bodyPr/>
          <a:lstStyle/>
          <a:p>
            <a:pPr>
              <a:defRPr/>
            </a:pPr>
            <a:r>
              <a:rPr lang="de-DE"/>
              <a:t>Installed Number of Collector Types per Continent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5.4765102452127123E-2"/>
          <c:y val="6.8000000000000019E-2"/>
          <c:w val="0.58464298097611656"/>
          <c:h val="0.86514285714286099"/>
        </c:manualLayout>
      </c:layout>
      <c:bubbleChart>
        <c:ser>
          <c:idx val="10"/>
          <c:order val="0"/>
          <c:tx>
            <c:strRef>
              <c:f>Charts_Calculations!$AF$362</c:f>
              <c:strCache>
                <c:ptCount val="1"/>
                <c:pt idx="0">
                  <c:v>U tube solar collector</c:v>
                </c:pt>
              </c:strCache>
            </c:strRef>
          </c:tx>
          <c:dLbls>
            <c:dLblPos val="ctr"/>
            <c:showVal val="1"/>
          </c:dLbls>
          <c:yVal>
            <c:numRef>
              <c:f>Charts_Calculations!$AE$363:$AE$369</c:f>
              <c:numCache>
                <c:formatCode>#,##0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yVal>
          <c:bubbleSize>
            <c:numRef>
              <c:f>Charts_Calculations!$AF$363:$AF$369</c:f>
              <c:numCache>
                <c:formatCode>#,##0</c:formatCode>
                <c:ptCount val="7"/>
                <c:pt idx="0">
                  <c:v>1900</c:v>
                </c:pt>
                <c:pt idx="1">
                  <c:v>9673</c:v>
                </c:pt>
                <c:pt idx="2">
                  <c:v>0</c:v>
                </c:pt>
                <c:pt idx="3">
                  <c:v>1597</c:v>
                </c:pt>
                <c:pt idx="4">
                  <c:v>1208</c:v>
                </c:pt>
                <c:pt idx="5">
                  <c:v>0</c:v>
                </c:pt>
                <c:pt idx="6">
                  <c:v>4203</c:v>
                </c:pt>
              </c:numCache>
            </c:numRef>
          </c:bubbleSize>
          <c:bubble3D val="1"/>
        </c:ser>
        <c:ser>
          <c:idx val="9"/>
          <c:order val="1"/>
          <c:tx>
            <c:strRef>
              <c:f>Charts_Calculations!$AC$362</c:f>
              <c:strCache>
                <c:ptCount val="1"/>
                <c:pt idx="0">
                  <c:v>Heat pipe/All-glass evacuated solar collector tubes </c:v>
                </c:pt>
              </c:strCache>
            </c:strRef>
          </c:tx>
          <c:dLbls>
            <c:dLblPos val="ctr"/>
            <c:showVal val="1"/>
          </c:dLbls>
          <c:yVal>
            <c:numRef>
              <c:f>Charts_Calculations!$AB$363:$AB$369</c:f>
              <c:numCache>
                <c:formatCode>#,##0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yVal>
          <c:bubbleSize>
            <c:numRef>
              <c:f>Charts_Calculations!$AC$363:$AC$369</c:f>
              <c:numCache>
                <c:formatCode>#,##0</c:formatCode>
                <c:ptCount val="7"/>
                <c:pt idx="0">
                  <c:v>0</c:v>
                </c:pt>
                <c:pt idx="1">
                  <c:v>2653</c:v>
                </c:pt>
                <c:pt idx="2">
                  <c:v>0</c:v>
                </c:pt>
                <c:pt idx="3">
                  <c:v>0</c:v>
                </c:pt>
                <c:pt idx="4">
                  <c:v>510</c:v>
                </c:pt>
                <c:pt idx="5">
                  <c:v>0</c:v>
                </c:pt>
                <c:pt idx="6">
                  <c:v>0</c:v>
                </c:pt>
              </c:numCache>
            </c:numRef>
          </c:bubbleSize>
          <c:bubble3D val="1"/>
        </c:ser>
        <c:ser>
          <c:idx val="7"/>
          <c:order val="2"/>
          <c:tx>
            <c:strRef>
              <c:f>Charts_Calculations!$Z$362</c:f>
              <c:strCache>
                <c:ptCount val="1"/>
                <c:pt idx="0">
                  <c:v>All-glass evacuated solar collector tubes </c:v>
                </c:pt>
              </c:strCache>
            </c:strRef>
          </c:tx>
          <c:dLbls>
            <c:dLblPos val="ctr"/>
            <c:showVal val="1"/>
          </c:dLbls>
          <c:yVal>
            <c:numRef>
              <c:f>Charts_Calculations!$Y$363:$Y$369</c:f>
              <c:numCache>
                <c:formatCode>#,##0</c:formatCode>
                <c:ptCount val="7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</c:numCache>
            </c:numRef>
          </c:yVal>
          <c:bubbleSize>
            <c:numRef>
              <c:f>Charts_Calculations!$Z$363:$Z$369</c:f>
              <c:numCache>
                <c:formatCode>#,##0</c:formatCode>
                <c:ptCount val="7"/>
                <c:pt idx="0">
                  <c:v>0</c:v>
                </c:pt>
                <c:pt idx="1">
                  <c:v>14134.25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bubbleSize>
          <c:bubble3D val="1"/>
        </c:ser>
        <c:ser>
          <c:idx val="6"/>
          <c:order val="3"/>
          <c:tx>
            <c:strRef>
              <c:f>Charts_Calculations!$W$362</c:f>
              <c:strCache>
                <c:ptCount val="1"/>
                <c:pt idx="0">
                  <c:v> Parabolic Trough</c:v>
                </c:pt>
              </c:strCache>
            </c:strRef>
          </c:tx>
          <c:dLbls>
            <c:dLblPos val="ctr"/>
            <c:showVal val="1"/>
          </c:dLbls>
          <c:yVal>
            <c:numRef>
              <c:f>Charts_Calculations!$V$363:$V$369</c:f>
              <c:numCache>
                <c:formatCode>#,##0</c:formatCode>
                <c:ptCount val="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</c:numCache>
            </c:numRef>
          </c:yVal>
          <c:bubbleSize>
            <c:numRef>
              <c:f>Charts_Calculations!$W$363:$W$369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574</c:v>
                </c:pt>
                <c:pt idx="3">
                  <c:v>0</c:v>
                </c:pt>
                <c:pt idx="4">
                  <c:v>674</c:v>
                </c:pt>
                <c:pt idx="5">
                  <c:v>0</c:v>
                </c:pt>
                <c:pt idx="6">
                  <c:v>0</c:v>
                </c:pt>
              </c:numCache>
            </c:numRef>
          </c:bubbleSize>
          <c:bubble3D val="1"/>
        </c:ser>
        <c:ser>
          <c:idx val="5"/>
          <c:order val="4"/>
          <c:tx>
            <c:strRef>
              <c:f>Charts_Calculations!$T$362</c:f>
              <c:strCache>
                <c:ptCount val="1"/>
                <c:pt idx="0">
                  <c:v>Heat pipe Collector </c:v>
                </c:pt>
              </c:strCache>
            </c:strRef>
          </c:tx>
          <c:dLbls>
            <c:dLblPos val="ctr"/>
            <c:showVal val="1"/>
          </c:dLbls>
          <c:yVal>
            <c:numRef>
              <c:f>Charts_Calculations!$S$363:$S$369</c:f>
              <c:numCache>
                <c:formatCode>0</c:formatCode>
                <c:ptCount val="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</c:numCache>
            </c:numRef>
          </c:yVal>
          <c:bubbleSize>
            <c:numRef>
              <c:f>Charts_Calculations!$T$363:$T$369</c:f>
              <c:numCache>
                <c:formatCode>#,##0</c:formatCode>
                <c:ptCount val="7"/>
                <c:pt idx="0">
                  <c:v>0</c:v>
                </c:pt>
                <c:pt idx="1">
                  <c:v>5011.5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bubbleSize>
          <c:bubble3D val="1"/>
        </c:ser>
        <c:ser>
          <c:idx val="4"/>
          <c:order val="5"/>
          <c:tx>
            <c:strRef>
              <c:f>Charts_Calculations!$Q$362</c:f>
              <c:strCache>
                <c:ptCount val="1"/>
                <c:pt idx="0">
                  <c:v>Heat pipe + Evacuated solar collector</c:v>
                </c:pt>
              </c:strCache>
            </c:strRef>
          </c:tx>
          <c:dLbls>
            <c:dLblPos val="ctr"/>
            <c:showVal val="1"/>
          </c:dLbls>
          <c:yVal>
            <c:numRef>
              <c:f>Charts_Calculations!$P$363:$P$369</c:f>
              <c:numCache>
                <c:formatCode>0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</c:numCache>
            </c:numRef>
          </c:yVal>
          <c:bubbleSize>
            <c:numRef>
              <c:f>Charts_Calculations!$Q$363:$Q$369</c:f>
              <c:numCache>
                <c:formatCode>#,##0</c:formatCode>
                <c:ptCount val="7"/>
                <c:pt idx="0">
                  <c:v>0</c:v>
                </c:pt>
                <c:pt idx="1">
                  <c:v>18067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bubbleSize>
          <c:bubble3D val="1"/>
        </c:ser>
        <c:ser>
          <c:idx val="3"/>
          <c:order val="6"/>
          <c:tx>
            <c:strRef>
              <c:f>Charts_Calculations!$N$362</c:f>
              <c:strCache>
                <c:ptCount val="1"/>
                <c:pt idx="0">
                  <c:v>Unglazed collector</c:v>
                </c:pt>
              </c:strCache>
            </c:strRef>
          </c:tx>
          <c:dLbls>
            <c:dLblPos val="ctr"/>
            <c:showVal val="1"/>
          </c:dLbls>
          <c:yVal>
            <c:numRef>
              <c:f>Charts_Calculations!$M$363:$M$369</c:f>
              <c:numCache>
                <c:formatCode>0</c:formatCode>
                <c:ptCount val="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yVal>
          <c:bubbleSize>
            <c:numRef>
              <c:f>Charts_Calculations!$N$363:$N$369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15516</c:v>
                </c:pt>
                <c:pt idx="5">
                  <c:v>0</c:v>
                </c:pt>
                <c:pt idx="6">
                  <c:v>0</c:v>
                </c:pt>
              </c:numCache>
            </c:numRef>
          </c:bubbleSize>
          <c:bubble3D val="1"/>
        </c:ser>
        <c:ser>
          <c:idx val="2"/>
          <c:order val="7"/>
          <c:tx>
            <c:strRef>
              <c:f>Charts_Calculations!$K$362</c:f>
              <c:strCache>
                <c:ptCount val="1"/>
                <c:pt idx="0">
                  <c:v>CPC Evacuated Tube</c:v>
                </c:pt>
              </c:strCache>
            </c:strRef>
          </c:tx>
          <c:dLbls>
            <c:dLblPos val="ctr"/>
            <c:showVal val="1"/>
          </c:dLbls>
          <c:yVal>
            <c:numRef>
              <c:f>Charts_Calculations!$J$363:$J$369</c:f>
              <c:numCache>
                <c:formatCode>0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yVal>
          <c:bubbleSize>
            <c:numRef>
              <c:f>Charts_Calculations!$K$363:$K$369</c:f>
              <c:numCache>
                <c:formatCode>#,##0</c:formatCode>
                <c:ptCount val="7"/>
                <c:pt idx="0">
                  <c:v>12580</c:v>
                </c:pt>
                <c:pt idx="1">
                  <c:v>54162</c:v>
                </c:pt>
                <c:pt idx="2">
                  <c:v>1680</c:v>
                </c:pt>
                <c:pt idx="3">
                  <c:v>900</c:v>
                </c:pt>
                <c:pt idx="4">
                  <c:v>17236.05</c:v>
                </c:pt>
                <c:pt idx="5">
                  <c:v>0</c:v>
                </c:pt>
                <c:pt idx="6">
                  <c:v>2596</c:v>
                </c:pt>
              </c:numCache>
            </c:numRef>
          </c:bubbleSize>
          <c:bubble3D val="1"/>
        </c:ser>
        <c:ser>
          <c:idx val="1"/>
          <c:order val="8"/>
          <c:tx>
            <c:strRef>
              <c:f>Charts_Calculations!$H$362</c:f>
              <c:strCache>
                <c:ptCount val="1"/>
                <c:pt idx="0">
                  <c:v>Flat plate standard</c:v>
                </c:pt>
              </c:strCache>
            </c:strRef>
          </c:tx>
          <c:dLbls>
            <c:dLblPos val="ctr"/>
            <c:showBubbleSize val="1"/>
          </c:dLbls>
          <c:yVal>
            <c:numRef>
              <c:f>Charts_Calculations!$G$363:$G$369</c:f>
              <c:numCache>
                <c:formatCode>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yVal>
          <c:bubbleSize>
            <c:numRef>
              <c:f>Charts_Calculations!$H$363:$H$369</c:f>
              <c:numCache>
                <c:formatCode>#,##0</c:formatCode>
                <c:ptCount val="7"/>
                <c:pt idx="0">
                  <c:v>1212</c:v>
                </c:pt>
                <c:pt idx="1">
                  <c:v>62796</c:v>
                </c:pt>
                <c:pt idx="2">
                  <c:v>0</c:v>
                </c:pt>
                <c:pt idx="3">
                  <c:v>39300</c:v>
                </c:pt>
                <c:pt idx="4">
                  <c:v>457102</c:v>
                </c:pt>
                <c:pt idx="5">
                  <c:v>36820</c:v>
                </c:pt>
                <c:pt idx="6">
                  <c:v>21206</c:v>
                </c:pt>
              </c:numCache>
            </c:numRef>
          </c:bubbleSize>
          <c:bubble3D val="1"/>
        </c:ser>
        <c:ser>
          <c:idx val="0"/>
          <c:order val="9"/>
          <c:tx>
            <c:strRef>
              <c:f>Charts_Calculations!$E$362</c:f>
              <c:strCache>
                <c:ptCount val="1"/>
                <c:pt idx="0">
                  <c:v>Flat plate High temperature</c:v>
                </c:pt>
              </c:strCache>
            </c:strRef>
          </c:tx>
          <c:dLbls>
            <c:dLblPos val="ctr"/>
            <c:showBubbleSize val="1"/>
          </c:dLbls>
          <c:yVal>
            <c:numRef>
              <c:f>Charts_Calculations!$D$363:$D$369</c:f>
              <c:numCache>
                <c:formatCode>General</c:formatCode>
                <c:ptCount val="7"/>
                <c:pt idx="0" formatCode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yVal>
          <c:bubbleSize>
            <c:numRef>
              <c:f>Charts_Calculations!$E$363:$E$369</c:f>
              <c:numCache>
                <c:formatCode>#,##0</c:formatCode>
                <c:ptCount val="7"/>
                <c:pt idx="0">
                  <c:v>0</c:v>
                </c:pt>
                <c:pt idx="1">
                  <c:v>5151</c:v>
                </c:pt>
                <c:pt idx="2">
                  <c:v>0</c:v>
                </c:pt>
                <c:pt idx="3">
                  <c:v>1481.5</c:v>
                </c:pt>
                <c:pt idx="4">
                  <c:v>128693</c:v>
                </c:pt>
                <c:pt idx="5">
                  <c:v>0</c:v>
                </c:pt>
                <c:pt idx="6">
                  <c:v>3850</c:v>
                </c:pt>
              </c:numCache>
            </c:numRef>
          </c:bubbleSize>
          <c:bubble3D val="1"/>
        </c:ser>
        <c:dLbls>
          <c:showVal val="1"/>
        </c:dLbls>
        <c:bubbleScale val="100"/>
        <c:axId val="107863040"/>
        <c:axId val="107754624"/>
      </c:bubbleChart>
      <c:valAx>
        <c:axId val="10786304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           Africa           </a:t>
                </a:r>
                <a:r>
                  <a:rPr lang="en-US" baseline="0"/>
                  <a:t>     </a:t>
                </a:r>
                <a:r>
                  <a:rPr lang="en-US"/>
                  <a:t>          Asia                        Australia                Cen. America             Europe             MiddleEast                  North America</a:t>
                </a:r>
              </a:p>
            </c:rich>
          </c:tx>
          <c:layout>
            <c:manualLayout>
              <c:xMode val="edge"/>
              <c:yMode val="edge"/>
              <c:x val="0.14045636928161401"/>
              <c:y val="0.95362405601206512"/>
            </c:manualLayout>
          </c:layout>
        </c:title>
        <c:numFmt formatCode="General" sourceLinked="1"/>
        <c:majorTickMark val="none"/>
        <c:tickLblPos val="none"/>
        <c:crossAx val="107754624"/>
        <c:crosses val="autoZero"/>
        <c:crossBetween val="midCat"/>
      </c:valAx>
      <c:valAx>
        <c:axId val="107754624"/>
        <c:scaling>
          <c:orientation val="minMax"/>
          <c:max val="12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endParaRPr lang="de-DE"/>
              </a:p>
              <a:p>
                <a:pPr>
                  <a:defRPr/>
                </a:pPr>
                <a:r>
                  <a:rPr lang="de-DE"/>
                  <a:t>Collector Type</a:t>
                </a:r>
              </a:p>
            </c:rich>
          </c:tx>
          <c:layout>
            <c:manualLayout>
              <c:xMode val="edge"/>
              <c:yMode val="edge"/>
              <c:x val="1.2390294672426938E-3"/>
              <c:y val="0.43107611548556674"/>
            </c:manualLayout>
          </c:layout>
        </c:title>
        <c:numFmt formatCode="#,##0" sourceLinked="1"/>
        <c:majorTickMark val="none"/>
        <c:tickLblPos val="none"/>
        <c:crossAx val="107863040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65995608491487923"/>
          <c:y val="8.3626657576436239E-2"/>
          <c:w val="0.27812559168283585"/>
          <c:h val="0.85697532808399401"/>
        </c:manualLayout>
      </c:layout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% of installed Solar Thermal Plants per Periode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% of installed Solar Thermal Plants per Year </c:v>
          </c:tx>
          <c:marker>
            <c:symbol val="none"/>
          </c:marker>
          <c:dLbls>
            <c:dLblPos val="t"/>
            <c:showVal val="1"/>
          </c:dLbls>
          <c:cat>
            <c:strRef>
              <c:f>Charts_Calculations!$B$10:$B$35</c:f>
              <c:strCache>
                <c:ptCount val="5"/>
                <c:pt idx="0">
                  <c:v>1985-1990</c:v>
                </c:pt>
                <c:pt idx="1">
                  <c:v>1991-1995</c:v>
                </c:pt>
                <c:pt idx="2">
                  <c:v>1996-2000</c:v>
                </c:pt>
                <c:pt idx="3">
                  <c:v>2001-2005</c:v>
                </c:pt>
                <c:pt idx="4">
                  <c:v>2006-2014</c:v>
                </c:pt>
              </c:strCache>
            </c:strRef>
          </c:cat>
          <c:val>
            <c:numRef>
              <c:f>Charts_Calculations!$D$10:$D$35</c:f>
              <c:numCache>
                <c:formatCode>0%</c:formatCode>
                <c:ptCount val="5"/>
                <c:pt idx="0">
                  <c:v>4.5307443365695796E-2</c:v>
                </c:pt>
                <c:pt idx="1">
                  <c:v>3.8834951456310676E-2</c:v>
                </c:pt>
                <c:pt idx="2">
                  <c:v>0.15210355987055016</c:v>
                </c:pt>
                <c:pt idx="3">
                  <c:v>0.16181229773462782</c:v>
                </c:pt>
                <c:pt idx="4">
                  <c:v>0.59546925566343045</c:v>
                </c:pt>
              </c:numCache>
            </c:numRef>
          </c:val>
        </c:ser>
        <c:marker val="1"/>
        <c:axId val="107779584"/>
        <c:axId val="107781120"/>
      </c:lineChart>
      <c:catAx>
        <c:axId val="107779584"/>
        <c:scaling>
          <c:orientation val="minMax"/>
        </c:scaling>
        <c:axPos val="b"/>
        <c:majorGridlines/>
        <c:minorGridlines/>
        <c:tickLblPos val="nextTo"/>
        <c:crossAx val="107781120"/>
        <c:crosses val="autoZero"/>
        <c:auto val="1"/>
        <c:lblAlgn val="ctr"/>
        <c:lblOffset val="100"/>
      </c:catAx>
      <c:valAx>
        <c:axId val="107781120"/>
        <c:scaling>
          <c:orientation val="minMax"/>
        </c:scaling>
        <c:axPos val="l"/>
        <c:majorGridlines/>
        <c:numFmt formatCode="0%" sourceLinked="1"/>
        <c:tickLblPos val="nextTo"/>
        <c:crossAx val="10777958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3"/>
  <c:chart>
    <c:title>
      <c:tx>
        <c:rich>
          <a:bodyPr/>
          <a:lstStyle/>
          <a:p>
            <a:pPr>
              <a:defRPr/>
            </a:pPr>
            <a:r>
              <a:rPr lang="en-US"/>
              <a:t>Technology Segmentation 2014</a:t>
            </a:r>
          </a:p>
        </c:rich>
      </c:tx>
      <c:layout/>
    </c:title>
    <c:plotArea>
      <c:layout/>
      <c:doughnutChart>
        <c:varyColors val="1"/>
        <c:ser>
          <c:idx val="0"/>
          <c:order val="0"/>
          <c:tx>
            <c:strRef>
              <c:f>Charts_Calculations!$B$411:$B$416</c:f>
              <c:strCache>
                <c:ptCount val="1"/>
                <c:pt idx="0">
                  <c:v>General Heating General Cooling Water Heating Swimming Pool Heating Process Heating Process Cooling</c:v>
                </c:pt>
              </c:strCache>
            </c:strRef>
          </c:tx>
          <c:dLbls>
            <c:showVal val="1"/>
            <c:showLeaderLines val="1"/>
          </c:dLbls>
          <c:cat>
            <c:strRef>
              <c:f>Charts_Calculations!$B$411:$B$416</c:f>
              <c:strCache>
                <c:ptCount val="6"/>
                <c:pt idx="0">
                  <c:v>General Heating</c:v>
                </c:pt>
                <c:pt idx="1">
                  <c:v>General Cooling</c:v>
                </c:pt>
                <c:pt idx="2">
                  <c:v>Water Heating</c:v>
                </c:pt>
                <c:pt idx="3">
                  <c:v>Swimming Pool Heating</c:v>
                </c:pt>
                <c:pt idx="4">
                  <c:v>Process Heating</c:v>
                </c:pt>
                <c:pt idx="5">
                  <c:v>Process Cooling</c:v>
                </c:pt>
              </c:strCache>
            </c:strRef>
          </c:cat>
          <c:val>
            <c:numRef>
              <c:f>Charts_Calculations!$C$411:$C$416</c:f>
              <c:numCache>
                <c:formatCode>#,##0</c:formatCode>
                <c:ptCount val="6"/>
                <c:pt idx="0">
                  <c:v>189</c:v>
                </c:pt>
                <c:pt idx="1">
                  <c:v>28</c:v>
                </c:pt>
                <c:pt idx="2">
                  <c:v>15</c:v>
                </c:pt>
                <c:pt idx="3">
                  <c:v>13</c:v>
                </c:pt>
                <c:pt idx="4">
                  <c:v>62</c:v>
                </c:pt>
                <c:pt idx="5">
                  <c:v>2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3158122991635357"/>
          <c:y val="0.22023680777988325"/>
          <c:w val="0.36343443452250035"/>
          <c:h val="0.72435288685996246"/>
        </c:manualLayout>
      </c:layout>
    </c:legend>
    <c:plotVisOnly val="1"/>
    <c:dispBlanksAs val="zero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Installed Plants in Europe 2004 - 2014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Installed Plants in Europe</c:v>
          </c:tx>
          <c:marker>
            <c:symbol val="none"/>
          </c:marker>
          <c:dLbls>
            <c:dLblPos val="t"/>
            <c:showVal val="1"/>
          </c:dLbls>
          <c:cat>
            <c:strRef>
              <c:f>Charts_Calculations!$A$231:$A$241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strCache>
            </c:strRef>
          </c:cat>
          <c:val>
            <c:numRef>
              <c:f>Charts_Calculations!$G$231:$G$241</c:f>
              <c:numCache>
                <c:formatCode>#,##0</c:formatCode>
                <c:ptCount val="11"/>
                <c:pt idx="0">
                  <c:v>113</c:v>
                </c:pt>
                <c:pt idx="1">
                  <c:v>115</c:v>
                </c:pt>
                <c:pt idx="2">
                  <c:v>128</c:v>
                </c:pt>
                <c:pt idx="3">
                  <c:v>147</c:v>
                </c:pt>
                <c:pt idx="4">
                  <c:v>155</c:v>
                </c:pt>
                <c:pt idx="5">
                  <c:v>168</c:v>
                </c:pt>
                <c:pt idx="6">
                  <c:v>182</c:v>
                </c:pt>
                <c:pt idx="7">
                  <c:v>198</c:v>
                </c:pt>
                <c:pt idx="8">
                  <c:v>217</c:v>
                </c:pt>
                <c:pt idx="9">
                  <c:v>227</c:v>
                </c:pt>
                <c:pt idx="10">
                  <c:v>229</c:v>
                </c:pt>
              </c:numCache>
            </c:numRef>
          </c:val>
        </c:ser>
        <c:marker val="1"/>
        <c:axId val="107920000"/>
        <c:axId val="107925888"/>
      </c:lineChart>
      <c:catAx>
        <c:axId val="107920000"/>
        <c:scaling>
          <c:orientation val="minMax"/>
        </c:scaling>
        <c:axPos val="b"/>
        <c:numFmt formatCode="General" sourceLinked="1"/>
        <c:majorTickMark val="none"/>
        <c:tickLblPos val="nextTo"/>
        <c:crossAx val="107925888"/>
        <c:crosses val="autoZero"/>
        <c:auto val="1"/>
        <c:lblAlgn val="ctr"/>
        <c:lblOffset val="100"/>
      </c:catAx>
      <c:valAx>
        <c:axId val="107925888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107920000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8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Total Installed Collector Area for General Heating (Aperture)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GH!$HU$4:$HU$8</c:f>
              <c:strCache>
                <c:ptCount val="5"/>
                <c:pt idx="0">
                  <c:v>Asia</c:v>
                </c:pt>
                <c:pt idx="1">
                  <c:v>Australia</c:v>
                </c:pt>
                <c:pt idx="2">
                  <c:v>Europe</c:v>
                </c:pt>
                <c:pt idx="3">
                  <c:v>Middle East</c:v>
                </c:pt>
                <c:pt idx="4">
                  <c:v>North America</c:v>
                </c:pt>
              </c:strCache>
            </c:strRef>
          </c:cat>
          <c:val>
            <c:numRef>
              <c:f>GH!$HW$4:$HW$8</c:f>
              <c:numCache>
                <c:formatCode>0%</c:formatCode>
                <c:ptCount val="5"/>
                <c:pt idx="0">
                  <c:v>3.8741547548789147E-2</c:v>
                </c:pt>
                <c:pt idx="1">
                  <c:v>0</c:v>
                </c:pt>
                <c:pt idx="2">
                  <c:v>0.89807294115293435</c:v>
                </c:pt>
                <c:pt idx="3">
                  <c:v>5.6743017975212813E-2</c:v>
                </c:pt>
                <c:pt idx="4">
                  <c:v>6.4424933230636883E-3</c:v>
                </c:pt>
              </c:numCache>
            </c:numRef>
          </c:val>
        </c:ser>
        <c:axId val="82444672"/>
        <c:axId val="82446208"/>
      </c:barChart>
      <c:catAx>
        <c:axId val="82444672"/>
        <c:scaling>
          <c:orientation val="minMax"/>
        </c:scaling>
        <c:axPos val="b"/>
        <c:tickLblPos val="nextTo"/>
        <c:crossAx val="82446208"/>
        <c:crosses val="autoZero"/>
        <c:auto val="1"/>
        <c:lblAlgn val="ctr"/>
        <c:lblOffset val="100"/>
      </c:catAx>
      <c:valAx>
        <c:axId val="82446208"/>
        <c:scaling>
          <c:orientation val="minMax"/>
        </c:scaling>
        <c:axPos val="l"/>
        <c:majorGridlines/>
        <c:numFmt formatCode="0%" sourceLinked="1"/>
        <c:tickLblPos val="nextTo"/>
        <c:crossAx val="8244467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barChart>
        <c:barDir val="col"/>
        <c:grouping val="clustered"/>
        <c:ser>
          <c:idx val="0"/>
          <c:order val="0"/>
          <c:tx>
            <c:v>General Heating - Collector Types Worldwide in %</c:v>
          </c:tx>
          <c:spPr>
            <a:solidFill>
              <a:schemeClr val="bg1">
                <a:lumMod val="95000"/>
              </a:schemeClr>
            </a:solidFill>
          </c:spPr>
          <c:dLbls>
            <c:showVal val="1"/>
          </c:dLbls>
          <c:cat>
            <c:strRef>
              <c:f>GH!$HB$3:$HF$3</c:f>
              <c:strCache>
                <c:ptCount val="5"/>
                <c:pt idx="0">
                  <c:v>Flat plate High temperature</c:v>
                </c:pt>
                <c:pt idx="1">
                  <c:v>Flat plate standard</c:v>
                </c:pt>
                <c:pt idx="2">
                  <c:v>CPC Evacuated Tube</c:v>
                </c:pt>
                <c:pt idx="3">
                  <c:v>Unglazed collector</c:v>
                </c:pt>
                <c:pt idx="4">
                  <c:v>Heat pipe + Evacuated solar collector</c:v>
                </c:pt>
              </c:strCache>
            </c:strRef>
          </c:cat>
          <c:val>
            <c:numRef>
              <c:f>GH!$HB$23:$HF$23</c:f>
              <c:numCache>
                <c:formatCode>0%</c:formatCode>
                <c:ptCount val="5"/>
                <c:pt idx="0">
                  <c:v>8.9947089947089942E-2</c:v>
                </c:pt>
                <c:pt idx="1">
                  <c:v>0.78306878306878303</c:v>
                </c:pt>
                <c:pt idx="2">
                  <c:v>4.2328042328042326E-2</c:v>
                </c:pt>
                <c:pt idx="3">
                  <c:v>7.407407407407407E-2</c:v>
                </c:pt>
                <c:pt idx="4">
                  <c:v>1.0582010582010581E-2</c:v>
                </c:pt>
              </c:numCache>
            </c:numRef>
          </c:val>
        </c:ser>
        <c:axId val="82470784"/>
        <c:axId val="82472320"/>
      </c:barChart>
      <c:catAx>
        <c:axId val="82470784"/>
        <c:scaling>
          <c:orientation val="minMax"/>
        </c:scaling>
        <c:axPos val="b"/>
        <c:tickLblPos val="nextTo"/>
        <c:crossAx val="82472320"/>
        <c:crosses val="autoZero"/>
        <c:auto val="1"/>
        <c:lblAlgn val="ctr"/>
        <c:lblOffset val="100"/>
      </c:catAx>
      <c:valAx>
        <c:axId val="82472320"/>
        <c:scaling>
          <c:orientation val="minMax"/>
        </c:scaling>
        <c:axPos val="l"/>
        <c:majorGridlines/>
        <c:numFmt formatCode="0%" sourceLinked="1"/>
        <c:tickLblPos val="nextTo"/>
        <c:crossAx val="8247078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plotArea>
      <c:layout/>
      <c:lineChart>
        <c:grouping val="standard"/>
        <c:ser>
          <c:idx val="1"/>
          <c:order val="0"/>
          <c:tx>
            <c:v>m² in Europe</c:v>
          </c:tx>
          <c:marker>
            <c:symbol val="none"/>
          </c:marker>
          <c:cat>
            <c:numRef>
              <c:f>GH!$IE$5:$IE$34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1988</c:v>
                </c:pt>
                <c:pt idx="21">
                  <c:v>2599</c:v>
                </c:pt>
                <c:pt idx="22">
                  <c:v>3159</c:v>
                </c:pt>
                <c:pt idx="23">
                  <c:v>3159</c:v>
                </c:pt>
                <c:pt idx="24">
                  <c:v>14023</c:v>
                </c:pt>
                <c:pt idx="25">
                  <c:v>19787.400000000001</c:v>
                </c:pt>
                <c:pt idx="26">
                  <c:v>19787.400000000001</c:v>
                </c:pt>
                <c:pt idx="27">
                  <c:v>24787.4</c:v>
                </c:pt>
                <c:pt idx="28">
                  <c:v>24787.4</c:v>
                </c:pt>
                <c:pt idx="29">
                  <c:v>24787.4</c:v>
                </c:pt>
              </c:numCache>
            </c:numRef>
          </c:cat>
          <c:val>
            <c:numRef>
              <c:f>GH!#REF!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v>m² in China</c:v>
          </c:tx>
          <c:marker>
            <c:symbol val="none"/>
          </c:marker>
          <c:cat>
            <c:numRef>
              <c:f>GH!$IE$5:$IE$34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1988</c:v>
                </c:pt>
                <c:pt idx="21">
                  <c:v>2599</c:v>
                </c:pt>
                <c:pt idx="22">
                  <c:v>3159</c:v>
                </c:pt>
                <c:pt idx="23">
                  <c:v>3159</c:v>
                </c:pt>
                <c:pt idx="24">
                  <c:v>14023</c:v>
                </c:pt>
                <c:pt idx="25">
                  <c:v>19787.400000000001</c:v>
                </c:pt>
                <c:pt idx="26">
                  <c:v>19787.400000000001</c:v>
                </c:pt>
                <c:pt idx="27">
                  <c:v>24787.4</c:v>
                </c:pt>
                <c:pt idx="28">
                  <c:v>24787.4</c:v>
                </c:pt>
                <c:pt idx="29">
                  <c:v>24787.4</c:v>
                </c:pt>
              </c:numCache>
            </c:numRef>
          </c:cat>
          <c:val>
            <c:numRef>
              <c:f>GH!$IF$5:$IF$34</c:f>
              <c:numCache>
                <c:formatCode>0</c:formatCode>
                <c:ptCount val="30"/>
                <c:pt idx="0">
                  <c:v>1880</c:v>
                </c:pt>
                <c:pt idx="1">
                  <c:v>2480</c:v>
                </c:pt>
                <c:pt idx="2">
                  <c:v>3665</c:v>
                </c:pt>
                <c:pt idx="3">
                  <c:v>11350</c:v>
                </c:pt>
                <c:pt idx="4">
                  <c:v>12090</c:v>
                </c:pt>
                <c:pt idx="5">
                  <c:v>13855</c:v>
                </c:pt>
                <c:pt idx="6">
                  <c:v>16980</c:v>
                </c:pt>
                <c:pt idx="7">
                  <c:v>18230</c:v>
                </c:pt>
                <c:pt idx="8">
                  <c:v>20080</c:v>
                </c:pt>
                <c:pt idx="9">
                  <c:v>20780</c:v>
                </c:pt>
                <c:pt idx="10">
                  <c:v>24780</c:v>
                </c:pt>
                <c:pt idx="11">
                  <c:v>68202</c:v>
                </c:pt>
                <c:pt idx="12">
                  <c:v>82718</c:v>
                </c:pt>
                <c:pt idx="13">
                  <c:v>95493</c:v>
                </c:pt>
                <c:pt idx="14">
                  <c:v>103018</c:v>
                </c:pt>
                <c:pt idx="15">
                  <c:v>125868</c:v>
                </c:pt>
                <c:pt idx="16">
                  <c:v>134556</c:v>
                </c:pt>
                <c:pt idx="17">
                  <c:v>150899</c:v>
                </c:pt>
                <c:pt idx="18">
                  <c:v>161771</c:v>
                </c:pt>
                <c:pt idx="19">
                  <c:v>166729</c:v>
                </c:pt>
                <c:pt idx="20">
                  <c:v>168409</c:v>
                </c:pt>
                <c:pt idx="21">
                  <c:v>188356</c:v>
                </c:pt>
                <c:pt idx="22">
                  <c:v>217635</c:v>
                </c:pt>
                <c:pt idx="23">
                  <c:v>239213</c:v>
                </c:pt>
                <c:pt idx="24">
                  <c:v>277786</c:v>
                </c:pt>
                <c:pt idx="25">
                  <c:v>337364</c:v>
                </c:pt>
                <c:pt idx="26">
                  <c:v>414734</c:v>
                </c:pt>
                <c:pt idx="27">
                  <c:v>506613</c:v>
                </c:pt>
                <c:pt idx="28">
                  <c:v>573100</c:v>
                </c:pt>
                <c:pt idx="29">
                  <c:v>574600</c:v>
                </c:pt>
              </c:numCache>
            </c:numRef>
          </c:val>
        </c:ser>
        <c:marker val="1"/>
        <c:axId val="82538496"/>
        <c:axId val="82540032"/>
      </c:lineChart>
      <c:catAx>
        <c:axId val="82538496"/>
        <c:scaling>
          <c:orientation val="minMax"/>
        </c:scaling>
        <c:axPos val="b"/>
        <c:numFmt formatCode="0" sourceLinked="1"/>
        <c:tickLblPos val="nextTo"/>
        <c:crossAx val="82540032"/>
        <c:crosses val="autoZero"/>
        <c:auto val="1"/>
        <c:lblAlgn val="ctr"/>
        <c:lblOffset val="100"/>
      </c:catAx>
      <c:valAx>
        <c:axId val="82540032"/>
        <c:scaling>
          <c:orientation val="minMax"/>
        </c:scaling>
        <c:axPos val="l"/>
        <c:majorGridlines/>
        <c:numFmt formatCode="#,##0" sourceLinked="0"/>
        <c:tickLblPos val="nextTo"/>
        <c:crossAx val="8253849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de-DE"/>
              <a:t>Installed Solar Thermal Collector Area for General Heating in Europe and China from 1985 - 2014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m² Collector Area for General Heating in Europe</c:v>
          </c:tx>
          <c:marker>
            <c:symbol val="none"/>
          </c:marker>
          <c:dLbls>
            <c:numFmt formatCode="#,##0" sourceLinked="0"/>
            <c:showVal val="1"/>
          </c:dLbls>
          <c:cat>
            <c:strRef>
              <c:f>GH!$IH$4:$IH$12</c:f>
              <c:strCache>
                <c:ptCount val="9"/>
                <c:pt idx="0">
                  <c:v>1985 - 1987</c:v>
                </c:pt>
                <c:pt idx="1">
                  <c:v>1988 - 1990</c:v>
                </c:pt>
                <c:pt idx="2">
                  <c:v> 1991 - 1993</c:v>
                </c:pt>
                <c:pt idx="3">
                  <c:v>1994 - 1996</c:v>
                </c:pt>
                <c:pt idx="4">
                  <c:v>1997 - 1999</c:v>
                </c:pt>
                <c:pt idx="5">
                  <c:v>2000 - 2002</c:v>
                </c:pt>
                <c:pt idx="6">
                  <c:v>2003 - 2005</c:v>
                </c:pt>
                <c:pt idx="7">
                  <c:v>2006 - 2008</c:v>
                </c:pt>
                <c:pt idx="8">
                  <c:v>2009 - 2014</c:v>
                </c:pt>
              </c:strCache>
            </c:strRef>
          </c:cat>
          <c:val>
            <c:numRef>
              <c:f>GH!$IJ$4:$IJ$12</c:f>
              <c:numCache>
                <c:formatCode>#,##0</c:formatCode>
                <c:ptCount val="9"/>
                <c:pt idx="0">
                  <c:v>3665</c:v>
                </c:pt>
                <c:pt idx="1">
                  <c:v>13855</c:v>
                </c:pt>
                <c:pt idx="2">
                  <c:v>20080</c:v>
                </c:pt>
                <c:pt idx="3">
                  <c:v>68202</c:v>
                </c:pt>
                <c:pt idx="4">
                  <c:v>103018</c:v>
                </c:pt>
                <c:pt idx="5">
                  <c:v>150899</c:v>
                </c:pt>
                <c:pt idx="6">
                  <c:v>168409</c:v>
                </c:pt>
                <c:pt idx="7">
                  <c:v>239213</c:v>
                </c:pt>
                <c:pt idx="8">
                  <c:v>574600</c:v>
                </c:pt>
              </c:numCache>
            </c:numRef>
          </c:val>
        </c:ser>
        <c:ser>
          <c:idx val="1"/>
          <c:order val="1"/>
          <c:tx>
            <c:v>m² Collecor Area for General Heating in China</c:v>
          </c:tx>
          <c:marker>
            <c:symbol val="none"/>
          </c:marker>
          <c:dLbls>
            <c:numFmt formatCode="#,##0" sourceLinked="0"/>
            <c:showVal val="1"/>
          </c:dLbls>
          <c:cat>
            <c:strRef>
              <c:f>GH!$IH$4:$IH$12</c:f>
              <c:strCache>
                <c:ptCount val="9"/>
                <c:pt idx="0">
                  <c:v>1985 - 1987</c:v>
                </c:pt>
                <c:pt idx="1">
                  <c:v>1988 - 1990</c:v>
                </c:pt>
                <c:pt idx="2">
                  <c:v> 1991 - 1993</c:v>
                </c:pt>
                <c:pt idx="3">
                  <c:v>1994 - 1996</c:v>
                </c:pt>
                <c:pt idx="4">
                  <c:v>1997 - 1999</c:v>
                </c:pt>
                <c:pt idx="5">
                  <c:v>2000 - 2002</c:v>
                </c:pt>
                <c:pt idx="6">
                  <c:v>2003 - 2005</c:v>
                </c:pt>
                <c:pt idx="7">
                  <c:v>2006 - 2008</c:v>
                </c:pt>
                <c:pt idx="8">
                  <c:v>2009 - 2014</c:v>
                </c:pt>
              </c:strCache>
            </c:strRef>
          </c:cat>
          <c:val>
            <c:numRef>
              <c:f>GH!$II$4:$II$12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1988</c:v>
                </c:pt>
                <c:pt idx="7">
                  <c:v>3159</c:v>
                </c:pt>
                <c:pt idx="8">
                  <c:v>24787.4</c:v>
                </c:pt>
              </c:numCache>
            </c:numRef>
          </c:val>
        </c:ser>
        <c:marker val="1"/>
        <c:axId val="82573184"/>
        <c:axId val="82574720"/>
      </c:lineChart>
      <c:catAx>
        <c:axId val="82573184"/>
        <c:scaling>
          <c:orientation val="minMax"/>
        </c:scaling>
        <c:axPos val="b"/>
        <c:majorTickMark val="none"/>
        <c:tickLblPos val="nextTo"/>
        <c:crossAx val="82574720"/>
        <c:crosses val="autoZero"/>
        <c:auto val="1"/>
        <c:lblAlgn val="ctr"/>
        <c:lblOffset val="100"/>
      </c:catAx>
      <c:valAx>
        <c:axId val="825747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m² Collector Area (Aperture)</a:t>
                </a:r>
              </a:p>
            </c:rich>
          </c:tx>
          <c:layout/>
        </c:title>
        <c:numFmt formatCode="#,##0" sourceLinked="0"/>
        <c:majorTickMark val="none"/>
        <c:tickLblPos val="nextTo"/>
        <c:crossAx val="82573184"/>
        <c:crosses val="autoZero"/>
        <c:crossBetween val="midCat"/>
        <c:majorUnit val="50000"/>
      </c:valAx>
    </c:plotArea>
    <c:legend>
      <c:legendPos val="r"/>
      <c:layout/>
    </c:legend>
    <c:plotVisOnly val="1"/>
    <c:dispBlanksAs val="span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image" Target="../media/image2.emf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chart" Target="../charts/chart11.xml"/><Relationship Id="rId5" Type="http://schemas.openxmlformats.org/officeDocument/2006/relationships/image" Target="../media/image5.jpeg"/><Relationship Id="rId15" Type="http://schemas.openxmlformats.org/officeDocument/2006/relationships/chart" Target="../charts/chart15.xml"/><Relationship Id="rId10" Type="http://schemas.openxmlformats.org/officeDocument/2006/relationships/image" Target="../media/image10.jpeg"/><Relationship Id="rId19" Type="http://schemas.openxmlformats.org/officeDocument/2006/relationships/chart" Target="../charts/chart19.xml"/><Relationship Id="rId4" Type="http://schemas.openxmlformats.org/officeDocument/2006/relationships/image" Target="../media/image4.emf"/><Relationship Id="rId9" Type="http://schemas.openxmlformats.org/officeDocument/2006/relationships/image" Target="../media/image9.jpeg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13" Type="http://schemas.openxmlformats.org/officeDocument/2006/relationships/chart" Target="../charts/chart53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Relationship Id="rId14" Type="http://schemas.openxmlformats.org/officeDocument/2006/relationships/chart" Target="../charts/chart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198</xdr:col>
      <xdr:colOff>19050</xdr:colOff>
      <xdr:row>53</xdr:row>
      <xdr:rowOff>14967</xdr:rowOff>
    </xdr:from>
    <xdr:to>
      <xdr:col>206</xdr:col>
      <xdr:colOff>34245</xdr:colOff>
      <xdr:row>67</xdr:row>
      <xdr:rowOff>14967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207</xdr:col>
      <xdr:colOff>1029152</xdr:colOff>
      <xdr:row>34</xdr:row>
      <xdr:rowOff>15875</xdr:rowOff>
    </xdr:from>
    <xdr:to>
      <xdr:col>214</xdr:col>
      <xdr:colOff>714374</xdr:colOff>
      <xdr:row>51</xdr:row>
      <xdr:rowOff>190046</xdr:rowOff>
    </xdr:to>
    <xdr:graphicFrame macro="">
      <xdr:nvGraphicFramePr>
        <xdr:cNvPr id="9" name="Diagram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207</xdr:col>
      <xdr:colOff>1045481</xdr:colOff>
      <xdr:row>52</xdr:row>
      <xdr:rowOff>160564</xdr:rowOff>
    </xdr:from>
    <xdr:to>
      <xdr:col>214</xdr:col>
      <xdr:colOff>698500</xdr:colOff>
      <xdr:row>72</xdr:row>
      <xdr:rowOff>127000</xdr:rowOff>
    </xdr:to>
    <xdr:graphicFrame macro="">
      <xdr:nvGraphicFramePr>
        <xdr:cNvPr id="11" name="Diagram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224</xdr:col>
      <xdr:colOff>160565</xdr:colOff>
      <xdr:row>28</xdr:row>
      <xdr:rowOff>4991</xdr:rowOff>
    </xdr:from>
    <xdr:to>
      <xdr:col>231</xdr:col>
      <xdr:colOff>571500</xdr:colOff>
      <xdr:row>42</xdr:row>
      <xdr:rowOff>86634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197</xdr:col>
      <xdr:colOff>745331</xdr:colOff>
      <xdr:row>36</xdr:row>
      <xdr:rowOff>169067</xdr:rowOff>
    </xdr:from>
    <xdr:to>
      <xdr:col>206</xdr:col>
      <xdr:colOff>45243</xdr:colOff>
      <xdr:row>50</xdr:row>
      <xdr:rowOff>150018</xdr:rowOff>
    </xdr:to>
    <xdr:graphicFrame macro="">
      <xdr:nvGraphicFramePr>
        <xdr:cNvPr id="10" name="Diagram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224</xdr:col>
      <xdr:colOff>179161</xdr:colOff>
      <xdr:row>43</xdr:row>
      <xdr:rowOff>150133</xdr:rowOff>
    </xdr:from>
    <xdr:to>
      <xdr:col>231</xdr:col>
      <xdr:colOff>326118</xdr:colOff>
      <xdr:row>58</xdr:row>
      <xdr:rowOff>98426</xdr:rowOff>
    </xdr:to>
    <xdr:graphicFrame macro="">
      <xdr:nvGraphicFramePr>
        <xdr:cNvPr id="12" name="Diagram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207</xdr:col>
      <xdr:colOff>1036636</xdr:colOff>
      <xdr:row>74</xdr:row>
      <xdr:rowOff>104775</xdr:rowOff>
    </xdr:from>
    <xdr:to>
      <xdr:col>219</xdr:col>
      <xdr:colOff>748618</xdr:colOff>
      <xdr:row>90</xdr:row>
      <xdr:rowOff>25400</xdr:rowOff>
    </xdr:to>
    <xdr:graphicFrame macro="">
      <xdr:nvGraphicFramePr>
        <xdr:cNvPr id="13" name="Diagram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232</xdr:col>
      <xdr:colOff>714375</xdr:colOff>
      <xdr:row>64</xdr:row>
      <xdr:rowOff>166688</xdr:rowOff>
    </xdr:from>
    <xdr:to>
      <xdr:col>245</xdr:col>
      <xdr:colOff>111125</xdr:colOff>
      <xdr:row>87</xdr:row>
      <xdr:rowOff>166688</xdr:rowOff>
    </xdr:to>
    <xdr:graphicFrame macro="">
      <xdr:nvGraphicFramePr>
        <xdr:cNvPr id="15" name="Diagram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232</xdr:col>
      <xdr:colOff>738187</xdr:colOff>
      <xdr:row>38</xdr:row>
      <xdr:rowOff>46038</xdr:rowOff>
    </xdr:from>
    <xdr:to>
      <xdr:col>245</xdr:col>
      <xdr:colOff>79375</xdr:colOff>
      <xdr:row>62</xdr:row>
      <xdr:rowOff>141288</xdr:rowOff>
    </xdr:to>
    <xdr:graphicFrame macro="">
      <xdr:nvGraphicFramePr>
        <xdr:cNvPr id="19" name="Diagram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216</xdr:col>
      <xdr:colOff>25853</xdr:colOff>
      <xdr:row>35</xdr:row>
      <xdr:rowOff>152400</xdr:rowOff>
    </xdr:from>
    <xdr:to>
      <xdr:col>223</xdr:col>
      <xdr:colOff>742950</xdr:colOff>
      <xdr:row>59</xdr:row>
      <xdr:rowOff>53522</xdr:rowOff>
    </xdr:to>
    <xdr:graphicFrame macro="">
      <xdr:nvGraphicFramePr>
        <xdr:cNvPr id="14" name="Diagram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69</xdr:row>
      <xdr:rowOff>209550</xdr:rowOff>
    </xdr:from>
    <xdr:to>
      <xdr:col>7</xdr:col>
      <xdr:colOff>762000</xdr:colOff>
      <xdr:row>69</xdr:row>
      <xdr:rowOff>209550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0" y="13192125"/>
          <a:ext cx="2324100" cy="14763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71</xdr:row>
      <xdr:rowOff>1752600</xdr:rowOff>
    </xdr:from>
    <xdr:to>
      <xdr:col>7</xdr:col>
      <xdr:colOff>762001</xdr:colOff>
      <xdr:row>72</xdr:row>
      <xdr:rowOff>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45475" y="14735175"/>
          <a:ext cx="2400300" cy="14859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69</xdr:row>
      <xdr:rowOff>238125</xdr:rowOff>
    </xdr:from>
    <xdr:to>
      <xdr:col>8</xdr:col>
      <xdr:colOff>762000</xdr:colOff>
      <xdr:row>69</xdr:row>
      <xdr:rowOff>238125</xdr:rowOff>
    </xdr:to>
    <xdr:pic>
      <xdr:nvPicPr>
        <xdr:cNvPr id="1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2925" y="13220700"/>
          <a:ext cx="2076450" cy="12858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2419350</xdr:colOff>
      <xdr:row>71</xdr:row>
      <xdr:rowOff>1743075</xdr:rowOff>
    </xdr:from>
    <xdr:to>
      <xdr:col>8</xdr:col>
      <xdr:colOff>781049</xdr:colOff>
      <xdr:row>72</xdr:row>
      <xdr:rowOff>0</xdr:rowOff>
    </xdr:to>
    <xdr:pic>
      <xdr:nvPicPr>
        <xdr:cNvPr id="1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83875" y="14725650"/>
          <a:ext cx="2143125" cy="13620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104775</xdr:colOff>
      <xdr:row>69</xdr:row>
      <xdr:rowOff>238125</xdr:rowOff>
    </xdr:from>
    <xdr:to>
      <xdr:col>9</xdr:col>
      <xdr:colOff>762000</xdr:colOff>
      <xdr:row>69</xdr:row>
      <xdr:rowOff>238125</xdr:rowOff>
    </xdr:to>
    <xdr:pic>
      <xdr:nvPicPr>
        <xdr:cNvPr id="19" name="Picture 14" descr="solar cooling in Italy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0" y="13220700"/>
          <a:ext cx="1828800" cy="13811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</xdr:colOff>
      <xdr:row>69</xdr:row>
      <xdr:rowOff>247650</xdr:rowOff>
    </xdr:from>
    <xdr:to>
      <xdr:col>10</xdr:col>
      <xdr:colOff>762000</xdr:colOff>
      <xdr:row>69</xdr:row>
      <xdr:rowOff>247650</xdr:rowOff>
    </xdr:to>
    <xdr:pic>
      <xdr:nvPicPr>
        <xdr:cNvPr id="20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27275" y="13230225"/>
          <a:ext cx="1857375" cy="12477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95250</xdr:colOff>
      <xdr:row>69</xdr:row>
      <xdr:rowOff>209550</xdr:rowOff>
    </xdr:from>
    <xdr:to>
      <xdr:col>13</xdr:col>
      <xdr:colOff>762000</xdr:colOff>
      <xdr:row>69</xdr:row>
      <xdr:rowOff>209550</xdr:rowOff>
    </xdr:to>
    <xdr:pic>
      <xdr:nvPicPr>
        <xdr:cNvPr id="21" name="Picture 16" descr="energiaresize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80650" y="13192125"/>
          <a:ext cx="1714500" cy="1295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69</xdr:row>
      <xdr:rowOff>238125</xdr:rowOff>
    </xdr:from>
    <xdr:to>
      <xdr:col>14</xdr:col>
      <xdr:colOff>628650</xdr:colOff>
      <xdr:row>69</xdr:row>
      <xdr:rowOff>238125</xdr:rowOff>
    </xdr:to>
    <xdr:pic>
      <xdr:nvPicPr>
        <xdr:cNvPr id="2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52325" y="13220700"/>
          <a:ext cx="1695450" cy="12858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190500</xdr:colOff>
      <xdr:row>69</xdr:row>
      <xdr:rowOff>2228850</xdr:rowOff>
    </xdr:from>
    <xdr:to>
      <xdr:col>17</xdr:col>
      <xdr:colOff>2686050</xdr:colOff>
      <xdr:row>69</xdr:row>
      <xdr:rowOff>3648075</xdr:rowOff>
    </xdr:to>
    <xdr:pic>
      <xdr:nvPicPr>
        <xdr:cNvPr id="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1221700" y="15287625"/>
          <a:ext cx="24955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2990850</xdr:colOff>
      <xdr:row>69</xdr:row>
      <xdr:rowOff>1666875</xdr:rowOff>
    </xdr:from>
    <xdr:to>
      <xdr:col>19</xdr:col>
      <xdr:colOff>1</xdr:colOff>
      <xdr:row>80</xdr:row>
      <xdr:rowOff>153760</xdr:rowOff>
    </xdr:to>
    <xdr:pic>
      <xdr:nvPicPr>
        <xdr:cNvPr id="31" name="Picture 13" descr="PA01005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8946475" y="14725650"/>
          <a:ext cx="232410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0</xdr:colOff>
      <xdr:row>69</xdr:row>
      <xdr:rowOff>209550</xdr:rowOff>
    </xdr:from>
    <xdr:to>
      <xdr:col>29</xdr:col>
      <xdr:colOff>762000</xdr:colOff>
      <xdr:row>69</xdr:row>
      <xdr:rowOff>209550</xdr:rowOff>
    </xdr:to>
    <xdr:pic>
      <xdr:nvPicPr>
        <xdr:cNvPr id="1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3125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0</xdr:colOff>
      <xdr:row>71</xdr:row>
      <xdr:rowOff>1752600</xdr:rowOff>
    </xdr:from>
    <xdr:to>
      <xdr:col>29</xdr:col>
      <xdr:colOff>762000</xdr:colOff>
      <xdr:row>72</xdr:row>
      <xdr:rowOff>0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43200" y="14478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0</xdr:colOff>
      <xdr:row>69</xdr:row>
      <xdr:rowOff>238125</xdr:rowOff>
    </xdr:from>
    <xdr:to>
      <xdr:col>29</xdr:col>
      <xdr:colOff>752475</xdr:colOff>
      <xdr:row>69</xdr:row>
      <xdr:rowOff>238125</xdr:rowOff>
    </xdr:to>
    <xdr:pic>
      <xdr:nvPicPr>
        <xdr:cNvPr id="2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743200" y="13154025"/>
          <a:ext cx="752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0</xdr:colOff>
      <xdr:row>71</xdr:row>
      <xdr:rowOff>1743075</xdr:rowOff>
    </xdr:from>
    <xdr:to>
      <xdr:col>29</xdr:col>
      <xdr:colOff>762000</xdr:colOff>
      <xdr:row>72</xdr:row>
      <xdr:rowOff>0</xdr:rowOff>
    </xdr:to>
    <xdr:pic>
      <xdr:nvPicPr>
        <xdr:cNvPr id="2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743200" y="1447800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0</xdr:colOff>
      <xdr:row>69</xdr:row>
      <xdr:rowOff>238125</xdr:rowOff>
    </xdr:from>
    <xdr:to>
      <xdr:col>29</xdr:col>
      <xdr:colOff>657225</xdr:colOff>
      <xdr:row>69</xdr:row>
      <xdr:rowOff>238125</xdr:rowOff>
    </xdr:to>
    <xdr:pic>
      <xdr:nvPicPr>
        <xdr:cNvPr id="26" name="Picture 14" descr="solar cooling in Italy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743200" y="1315402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0</xdr:colOff>
      <xdr:row>69</xdr:row>
      <xdr:rowOff>247650</xdr:rowOff>
    </xdr:from>
    <xdr:to>
      <xdr:col>29</xdr:col>
      <xdr:colOff>733425</xdr:colOff>
      <xdr:row>69</xdr:row>
      <xdr:rowOff>247650</xdr:rowOff>
    </xdr:to>
    <xdr:pic>
      <xdr:nvPicPr>
        <xdr:cNvPr id="2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743200" y="13163550"/>
          <a:ext cx="733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0</xdr:colOff>
      <xdr:row>69</xdr:row>
      <xdr:rowOff>209550</xdr:rowOff>
    </xdr:from>
    <xdr:to>
      <xdr:col>29</xdr:col>
      <xdr:colOff>666750</xdr:colOff>
      <xdr:row>69</xdr:row>
      <xdr:rowOff>209550</xdr:rowOff>
    </xdr:to>
    <xdr:pic>
      <xdr:nvPicPr>
        <xdr:cNvPr id="28" name="Picture 16" descr="energiaresize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3200" y="1312545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0</xdr:colOff>
      <xdr:row>69</xdr:row>
      <xdr:rowOff>238125</xdr:rowOff>
    </xdr:from>
    <xdr:to>
      <xdr:col>29</xdr:col>
      <xdr:colOff>628650</xdr:colOff>
      <xdr:row>69</xdr:row>
      <xdr:rowOff>238125</xdr:rowOff>
    </xdr:to>
    <xdr:pic>
      <xdr:nvPicPr>
        <xdr:cNvPr id="3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2743200" y="13154025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37</xdr:col>
      <xdr:colOff>47171</xdr:colOff>
      <xdr:row>53</xdr:row>
      <xdr:rowOff>51933</xdr:rowOff>
    </xdr:from>
    <xdr:to>
      <xdr:col>47</xdr:col>
      <xdr:colOff>466271</xdr:colOff>
      <xdr:row>69</xdr:row>
      <xdr:rowOff>614136</xdr:rowOff>
    </xdr:to>
    <xdr:graphicFrame macro="">
      <xdr:nvGraphicFramePr>
        <xdr:cNvPr id="35" name="Diagramm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49</xdr:col>
      <xdr:colOff>0</xdr:colOff>
      <xdr:row>70</xdr:row>
      <xdr:rowOff>118269</xdr:rowOff>
    </xdr:from>
    <xdr:to>
      <xdr:col>56</xdr:col>
      <xdr:colOff>685800</xdr:colOff>
      <xdr:row>88</xdr:row>
      <xdr:rowOff>148432</xdr:rowOff>
    </xdr:to>
    <xdr:graphicFrame macro="">
      <xdr:nvGraphicFramePr>
        <xdr:cNvPr id="44" name="Diagramm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67</xdr:col>
      <xdr:colOff>79375</xdr:colOff>
      <xdr:row>23</xdr:row>
      <xdr:rowOff>143671</xdr:rowOff>
    </xdr:from>
    <xdr:to>
      <xdr:col>75</xdr:col>
      <xdr:colOff>704850</xdr:colOff>
      <xdr:row>42</xdr:row>
      <xdr:rowOff>19050</xdr:rowOff>
    </xdr:to>
    <xdr:graphicFrame macro="">
      <xdr:nvGraphicFramePr>
        <xdr:cNvPr id="32" name="Diagramm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67</xdr:col>
      <xdr:colOff>128587</xdr:colOff>
      <xdr:row>42</xdr:row>
      <xdr:rowOff>107156</xdr:rowOff>
    </xdr:from>
    <xdr:to>
      <xdr:col>75</xdr:col>
      <xdr:colOff>742950</xdr:colOff>
      <xdr:row>67</xdr:row>
      <xdr:rowOff>57150</xdr:rowOff>
    </xdr:to>
    <xdr:graphicFrame macro="">
      <xdr:nvGraphicFramePr>
        <xdr:cNvPr id="36" name="Diagramm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37</xdr:col>
      <xdr:colOff>78014</xdr:colOff>
      <xdr:row>38</xdr:row>
      <xdr:rowOff>28122</xdr:rowOff>
    </xdr:from>
    <xdr:to>
      <xdr:col>47</xdr:col>
      <xdr:colOff>323850</xdr:colOff>
      <xdr:row>52</xdr:row>
      <xdr:rowOff>152400</xdr:rowOff>
    </xdr:to>
    <xdr:graphicFrame macro="">
      <xdr:nvGraphicFramePr>
        <xdr:cNvPr id="40" name="Diagramm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49</xdr:col>
      <xdr:colOff>56470</xdr:colOff>
      <xdr:row>42</xdr:row>
      <xdr:rowOff>29595</xdr:rowOff>
    </xdr:from>
    <xdr:to>
      <xdr:col>57</xdr:col>
      <xdr:colOff>0</xdr:colOff>
      <xdr:row>55</xdr:row>
      <xdr:rowOff>137092</xdr:rowOff>
    </xdr:to>
    <xdr:graphicFrame macro="">
      <xdr:nvGraphicFramePr>
        <xdr:cNvPr id="41" name="Diagramm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49</xdr:col>
      <xdr:colOff>39118</xdr:colOff>
      <xdr:row>57</xdr:row>
      <xdr:rowOff>128929</xdr:rowOff>
    </xdr:from>
    <xdr:to>
      <xdr:col>56</xdr:col>
      <xdr:colOff>666750</xdr:colOff>
      <xdr:row>69</xdr:row>
      <xdr:rowOff>727643</xdr:rowOff>
    </xdr:to>
    <xdr:graphicFrame macro="">
      <xdr:nvGraphicFramePr>
        <xdr:cNvPr id="43" name="Diagramm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77</xdr:col>
      <xdr:colOff>0</xdr:colOff>
      <xdr:row>46</xdr:row>
      <xdr:rowOff>0</xdr:rowOff>
    </xdr:from>
    <xdr:to>
      <xdr:col>88</xdr:col>
      <xdr:colOff>0</xdr:colOff>
      <xdr:row>64</xdr:row>
      <xdr:rowOff>76200</xdr:rowOff>
    </xdr:to>
    <xdr:graphicFrame macro="">
      <xdr:nvGraphicFramePr>
        <xdr:cNvPr id="37" name="Diagramm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77</xdr:col>
      <xdr:colOff>19050</xdr:colOff>
      <xdr:row>65</xdr:row>
      <xdr:rowOff>171450</xdr:rowOff>
    </xdr:from>
    <xdr:to>
      <xdr:col>88</xdr:col>
      <xdr:colOff>0</xdr:colOff>
      <xdr:row>85</xdr:row>
      <xdr:rowOff>19050</xdr:rowOff>
    </xdr:to>
    <xdr:graphicFrame macro="">
      <xdr:nvGraphicFramePr>
        <xdr:cNvPr id="38" name="Diagramm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58</xdr:col>
      <xdr:colOff>12699</xdr:colOff>
      <xdr:row>33</xdr:row>
      <xdr:rowOff>98426</xdr:rowOff>
    </xdr:from>
    <xdr:to>
      <xdr:col>66</xdr:col>
      <xdr:colOff>292893</xdr:colOff>
      <xdr:row>59</xdr:row>
      <xdr:rowOff>166689</xdr:rowOff>
    </xdr:to>
    <xdr:graphicFrame macro="">
      <xdr:nvGraphicFramePr>
        <xdr:cNvPr id="39" name="Diagramm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57151</xdr:colOff>
      <xdr:row>33</xdr:row>
      <xdr:rowOff>85726</xdr:rowOff>
    </xdr:from>
    <xdr:to>
      <xdr:col>34</xdr:col>
      <xdr:colOff>685801</xdr:colOff>
      <xdr:row>47</xdr:row>
      <xdr:rowOff>161926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9525</xdr:colOff>
      <xdr:row>14</xdr:row>
      <xdr:rowOff>76200</xdr:rowOff>
    </xdr:from>
    <xdr:to>
      <xdr:col>42</xdr:col>
      <xdr:colOff>1000125</xdr:colOff>
      <xdr:row>30</xdr:row>
      <xdr:rowOff>127000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59</xdr:col>
      <xdr:colOff>284994</xdr:colOff>
      <xdr:row>8</xdr:row>
      <xdr:rowOff>15875</xdr:rowOff>
    </xdr:from>
    <xdr:to>
      <xdr:col>64</xdr:col>
      <xdr:colOff>523875</xdr:colOff>
      <xdr:row>20</xdr:row>
      <xdr:rowOff>67279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76200</xdr:colOff>
      <xdr:row>48</xdr:row>
      <xdr:rowOff>136525</xdr:rowOff>
    </xdr:from>
    <xdr:to>
      <xdr:col>34</xdr:col>
      <xdr:colOff>723900</xdr:colOff>
      <xdr:row>63</xdr:row>
      <xdr:rowOff>25400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66</xdr:col>
      <xdr:colOff>80057</xdr:colOff>
      <xdr:row>44</xdr:row>
      <xdr:rowOff>142875</xdr:rowOff>
    </xdr:from>
    <xdr:to>
      <xdr:col>75</xdr:col>
      <xdr:colOff>547688</xdr:colOff>
      <xdr:row>65</xdr:row>
      <xdr:rowOff>71437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104775</xdr:colOff>
      <xdr:row>15</xdr:row>
      <xdr:rowOff>0</xdr:rowOff>
    </xdr:from>
    <xdr:to>
      <xdr:col>57</xdr:col>
      <xdr:colOff>250032</xdr:colOff>
      <xdr:row>39</xdr:row>
      <xdr:rowOff>180975</xdr:rowOff>
    </xdr:to>
    <xdr:graphicFrame macro="">
      <xdr:nvGraphicFramePr>
        <xdr:cNvPr id="9" name="Diagram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129381</xdr:colOff>
      <xdr:row>33</xdr:row>
      <xdr:rowOff>44449</xdr:rowOff>
    </xdr:from>
    <xdr:to>
      <xdr:col>28</xdr:col>
      <xdr:colOff>726281</xdr:colOff>
      <xdr:row>47</xdr:row>
      <xdr:rowOff>182562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9524</xdr:colOff>
      <xdr:row>16</xdr:row>
      <xdr:rowOff>19050</xdr:rowOff>
    </xdr:from>
    <xdr:to>
      <xdr:col>49</xdr:col>
      <xdr:colOff>642937</xdr:colOff>
      <xdr:row>30</xdr:row>
      <xdr:rowOff>95250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52388</xdr:colOff>
      <xdr:row>32</xdr:row>
      <xdr:rowOff>78581</xdr:rowOff>
    </xdr:from>
    <xdr:to>
      <xdr:col>49</xdr:col>
      <xdr:colOff>738188</xdr:colOff>
      <xdr:row>46</xdr:row>
      <xdr:rowOff>154781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51</xdr:col>
      <xdr:colOff>71438</xdr:colOff>
      <xdr:row>14</xdr:row>
      <xdr:rowOff>127000</xdr:rowOff>
    </xdr:from>
    <xdr:to>
      <xdr:col>57</xdr:col>
      <xdr:colOff>349250</xdr:colOff>
      <xdr:row>31</xdr:row>
      <xdr:rowOff>130969</xdr:rowOff>
    </xdr:to>
    <xdr:graphicFrame macro="">
      <xdr:nvGraphicFramePr>
        <xdr:cNvPr id="9" name="Diagram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150018</xdr:colOff>
      <xdr:row>48</xdr:row>
      <xdr:rowOff>118269</xdr:rowOff>
    </xdr:from>
    <xdr:to>
      <xdr:col>28</xdr:col>
      <xdr:colOff>575468</xdr:colOff>
      <xdr:row>62</xdr:row>
      <xdr:rowOff>3969</xdr:rowOff>
    </xdr:to>
    <xdr:graphicFrame macro="">
      <xdr:nvGraphicFramePr>
        <xdr:cNvPr id="10" name="Diagram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58</xdr:col>
      <xdr:colOff>0</xdr:colOff>
      <xdr:row>47</xdr:row>
      <xdr:rowOff>15875</xdr:rowOff>
    </xdr:from>
    <xdr:to>
      <xdr:col>67</xdr:col>
      <xdr:colOff>174625</xdr:colOff>
      <xdr:row>66</xdr:row>
      <xdr:rowOff>13493</xdr:rowOff>
    </xdr:to>
    <xdr:graphicFrame macro="">
      <xdr:nvGraphicFramePr>
        <xdr:cNvPr id="11" name="Diagram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61231</xdr:colOff>
      <xdr:row>16</xdr:row>
      <xdr:rowOff>0</xdr:rowOff>
    </xdr:from>
    <xdr:to>
      <xdr:col>41</xdr:col>
      <xdr:colOff>309562</xdr:colOff>
      <xdr:row>43</xdr:row>
      <xdr:rowOff>30616</xdr:rowOff>
    </xdr:to>
    <xdr:graphicFrame macro="">
      <xdr:nvGraphicFramePr>
        <xdr:cNvPr id="12" name="Diagram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119062</xdr:colOff>
      <xdr:row>36</xdr:row>
      <xdr:rowOff>87312</xdr:rowOff>
    </xdr:from>
    <xdr:to>
      <xdr:col>75</xdr:col>
      <xdr:colOff>1333500</xdr:colOff>
      <xdr:row>53</xdr:row>
      <xdr:rowOff>87311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91</xdr:col>
      <xdr:colOff>465705</xdr:colOff>
      <xdr:row>42</xdr:row>
      <xdr:rowOff>167028</xdr:rowOff>
    </xdr:from>
    <xdr:to>
      <xdr:col>97</xdr:col>
      <xdr:colOff>0</xdr:colOff>
      <xdr:row>57</xdr:row>
      <xdr:rowOff>52728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91</xdr:col>
      <xdr:colOff>444500</xdr:colOff>
      <xdr:row>26</xdr:row>
      <xdr:rowOff>162604</xdr:rowOff>
    </xdr:from>
    <xdr:to>
      <xdr:col>96</xdr:col>
      <xdr:colOff>746124</xdr:colOff>
      <xdr:row>41</xdr:row>
      <xdr:rowOff>48304</xdr:rowOff>
    </xdr:to>
    <xdr:graphicFrame macro="">
      <xdr:nvGraphicFramePr>
        <xdr:cNvPr id="9" name="Diagram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100</xdr:col>
      <xdr:colOff>20410</xdr:colOff>
      <xdr:row>26</xdr:row>
      <xdr:rowOff>164988</xdr:rowOff>
    </xdr:from>
    <xdr:to>
      <xdr:col>106</xdr:col>
      <xdr:colOff>0</xdr:colOff>
      <xdr:row>42</xdr:row>
      <xdr:rowOff>176893</xdr:rowOff>
    </xdr:to>
    <xdr:graphicFrame macro="">
      <xdr:nvGraphicFramePr>
        <xdr:cNvPr id="10" name="Diagram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70</xdr:col>
      <xdr:colOff>166688</xdr:colOff>
      <xdr:row>55</xdr:row>
      <xdr:rowOff>92075</xdr:rowOff>
    </xdr:from>
    <xdr:to>
      <xdr:col>75</xdr:col>
      <xdr:colOff>1119187</xdr:colOff>
      <xdr:row>69</xdr:row>
      <xdr:rowOff>168275</xdr:rowOff>
    </xdr:to>
    <xdr:graphicFrame macro="">
      <xdr:nvGraphicFramePr>
        <xdr:cNvPr id="11" name="Diagram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107</xdr:col>
      <xdr:colOff>15876</xdr:colOff>
      <xdr:row>47</xdr:row>
      <xdr:rowOff>166688</xdr:rowOff>
    </xdr:from>
    <xdr:to>
      <xdr:col>119</xdr:col>
      <xdr:colOff>571500</xdr:colOff>
      <xdr:row>74</xdr:row>
      <xdr:rowOff>95250</xdr:rowOff>
    </xdr:to>
    <xdr:graphicFrame macro="">
      <xdr:nvGraphicFramePr>
        <xdr:cNvPr id="12" name="Diagram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77</xdr:col>
      <xdr:colOff>89580</xdr:colOff>
      <xdr:row>27</xdr:row>
      <xdr:rowOff>71438</xdr:rowOff>
    </xdr:from>
    <xdr:to>
      <xdr:col>89</xdr:col>
      <xdr:colOff>452437</xdr:colOff>
      <xdr:row>58</xdr:row>
      <xdr:rowOff>0</xdr:rowOff>
    </xdr:to>
    <xdr:graphicFrame macro="">
      <xdr:nvGraphicFramePr>
        <xdr:cNvPr id="13" name="Diagram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330992</xdr:colOff>
      <xdr:row>57</xdr:row>
      <xdr:rowOff>30500</xdr:rowOff>
    </xdr:from>
    <xdr:to>
      <xdr:col>15</xdr:col>
      <xdr:colOff>462643</xdr:colOff>
      <xdr:row>75</xdr:row>
      <xdr:rowOff>106815</xdr:rowOff>
    </xdr:to>
    <xdr:graphicFrame macro="">
      <xdr:nvGraphicFramePr>
        <xdr:cNvPr id="20" name="Diagram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428624</xdr:colOff>
      <xdr:row>112</xdr:row>
      <xdr:rowOff>95250</xdr:rowOff>
    </xdr:from>
    <xdr:to>
      <xdr:col>13</xdr:col>
      <xdr:colOff>71436</xdr:colOff>
      <xdr:row>143</xdr:row>
      <xdr:rowOff>0</xdr:rowOff>
    </xdr:to>
    <xdr:graphicFrame macro="">
      <xdr:nvGraphicFramePr>
        <xdr:cNvPr id="21" name="Diagramm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72756</xdr:colOff>
      <xdr:row>153</xdr:row>
      <xdr:rowOff>142875</xdr:rowOff>
    </xdr:from>
    <xdr:to>
      <xdr:col>17</xdr:col>
      <xdr:colOff>738188</xdr:colOff>
      <xdr:row>178</xdr:row>
      <xdr:rowOff>23811</xdr:rowOff>
    </xdr:to>
    <xdr:graphicFrame macro="">
      <xdr:nvGraphicFramePr>
        <xdr:cNvPr id="23" name="Diagramm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260972</xdr:colOff>
      <xdr:row>189</xdr:row>
      <xdr:rowOff>21229</xdr:rowOff>
    </xdr:from>
    <xdr:to>
      <xdr:col>10</xdr:col>
      <xdr:colOff>107202</xdr:colOff>
      <xdr:row>206</xdr:row>
      <xdr:rowOff>162859</xdr:rowOff>
    </xdr:to>
    <xdr:graphicFrame macro="">
      <xdr:nvGraphicFramePr>
        <xdr:cNvPr id="28" name="Diagramm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295727</xdr:colOff>
      <xdr:row>210</xdr:row>
      <xdr:rowOff>103984</xdr:rowOff>
    </xdr:from>
    <xdr:to>
      <xdr:col>18</xdr:col>
      <xdr:colOff>181768</xdr:colOff>
      <xdr:row>227</xdr:row>
      <xdr:rowOff>32546</xdr:rowOff>
    </xdr:to>
    <xdr:graphicFrame macro="">
      <xdr:nvGraphicFramePr>
        <xdr:cNvPr id="17" name="Diagram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1751852</xdr:colOff>
      <xdr:row>251</xdr:row>
      <xdr:rowOff>45993</xdr:rowOff>
    </xdr:from>
    <xdr:to>
      <xdr:col>9</xdr:col>
      <xdr:colOff>690563</xdr:colOff>
      <xdr:row>270</xdr:row>
      <xdr:rowOff>79375</xdr:rowOff>
    </xdr:to>
    <xdr:graphicFrame macro="">
      <xdr:nvGraphicFramePr>
        <xdr:cNvPr id="15" name="Diagram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435629</xdr:colOff>
      <xdr:row>2</xdr:row>
      <xdr:rowOff>175933</xdr:rowOff>
    </xdr:from>
    <xdr:to>
      <xdr:col>10</xdr:col>
      <xdr:colOff>240925</xdr:colOff>
      <xdr:row>51</xdr:row>
      <xdr:rowOff>8266</xdr:rowOff>
    </xdr:to>
    <xdr:graphicFrame macro="">
      <xdr:nvGraphicFramePr>
        <xdr:cNvPr id="35" name="Diagramm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327024</xdr:colOff>
      <xdr:row>283</xdr:row>
      <xdr:rowOff>72231</xdr:rowOff>
    </xdr:from>
    <xdr:to>
      <xdr:col>8</xdr:col>
      <xdr:colOff>440532</xdr:colOff>
      <xdr:row>306</xdr:row>
      <xdr:rowOff>91281</xdr:rowOff>
    </xdr:to>
    <xdr:graphicFrame macro="">
      <xdr:nvGraphicFramePr>
        <xdr:cNvPr id="43" name="Diagramm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517086</xdr:colOff>
      <xdr:row>102</xdr:row>
      <xdr:rowOff>0</xdr:rowOff>
    </xdr:from>
    <xdr:to>
      <xdr:col>32</xdr:col>
      <xdr:colOff>13622</xdr:colOff>
      <xdr:row>148</xdr:row>
      <xdr:rowOff>19722</xdr:rowOff>
    </xdr:to>
    <xdr:graphicFrame macro="">
      <xdr:nvGraphicFramePr>
        <xdr:cNvPr id="49" name="Diagramm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634767</xdr:colOff>
      <xdr:row>320</xdr:row>
      <xdr:rowOff>65679</xdr:rowOff>
    </xdr:from>
    <xdr:to>
      <xdr:col>15</xdr:col>
      <xdr:colOff>296</xdr:colOff>
      <xdr:row>356</xdr:row>
      <xdr:rowOff>168710</xdr:rowOff>
    </xdr:to>
    <xdr:graphicFrame macro="">
      <xdr:nvGraphicFramePr>
        <xdr:cNvPr id="53" name="Diagramm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616324</xdr:colOff>
      <xdr:row>371</xdr:row>
      <xdr:rowOff>86145</xdr:rowOff>
    </xdr:from>
    <xdr:to>
      <xdr:col>13</xdr:col>
      <xdr:colOff>1085850</xdr:colOff>
      <xdr:row>405</xdr:row>
      <xdr:rowOff>33618</xdr:rowOff>
    </xdr:to>
    <xdr:graphicFrame macro="">
      <xdr:nvGraphicFramePr>
        <xdr:cNvPr id="30" name="Diagramm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594179</xdr:colOff>
      <xdr:row>2</xdr:row>
      <xdr:rowOff>158750</xdr:rowOff>
    </xdr:from>
    <xdr:to>
      <xdr:col>20</xdr:col>
      <xdr:colOff>190500</xdr:colOff>
      <xdr:row>53</xdr:row>
      <xdr:rowOff>77108</xdr:rowOff>
    </xdr:to>
    <xdr:graphicFrame macro="">
      <xdr:nvGraphicFramePr>
        <xdr:cNvPr id="19" name="Diagram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523875</xdr:colOff>
      <xdr:row>409</xdr:row>
      <xdr:rowOff>19049</xdr:rowOff>
    </xdr:from>
    <xdr:to>
      <xdr:col>9</xdr:col>
      <xdr:colOff>381000</xdr:colOff>
      <xdr:row>427</xdr:row>
      <xdr:rowOff>35719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297890</xdr:colOff>
      <xdr:row>229</xdr:row>
      <xdr:rowOff>100385</xdr:rowOff>
    </xdr:from>
    <xdr:to>
      <xdr:col>18</xdr:col>
      <xdr:colOff>183931</xdr:colOff>
      <xdr:row>245</xdr:row>
      <xdr:rowOff>127000</xdr:rowOff>
    </xdr:to>
    <xdr:graphicFrame macro="">
      <xdr:nvGraphicFramePr>
        <xdr:cNvPr id="18" name="Diagram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0.01075</cdr:x>
      <cdr:y>0.54982</cdr:y>
    </cdr:from>
    <cdr:to>
      <cdr:x>0.20296</cdr:x>
      <cdr:y>0.96987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81442" y="2137280"/>
          <a:ext cx="1455964" cy="1632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20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de-AT" sz="2000"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de-AT" sz="1100">
              <a:latin typeface="Arial" pitchFamily="34" charset="0"/>
              <a:cs typeface="Arial" pitchFamily="34" charset="0"/>
            </a:rPr>
            <a:t>309 </a:t>
          </a:r>
        </a:p>
        <a:p xmlns:a="http://schemas.openxmlformats.org/drawingml/2006/main">
          <a:r>
            <a:rPr lang="de-AT" sz="1100">
              <a:latin typeface="Arial" pitchFamily="34" charset="0"/>
              <a:cs typeface="Arial" pitchFamily="34" charset="0"/>
            </a:rPr>
            <a:t>Installations</a:t>
          </a:r>
        </a:p>
        <a:p xmlns:a="http://schemas.openxmlformats.org/drawingml/2006/main">
          <a:r>
            <a:rPr lang="de-AT" sz="1100">
              <a:latin typeface="Arial" pitchFamily="34" charset="0"/>
              <a:cs typeface="Arial" pitchFamily="34" charset="0"/>
            </a:rPr>
            <a:t>&gt;</a:t>
          </a:r>
          <a:r>
            <a:rPr lang="de-AT" sz="1100" baseline="0">
              <a:latin typeface="Arial" pitchFamily="34" charset="0"/>
              <a:cs typeface="Arial" pitchFamily="34" charset="0"/>
            </a:rPr>
            <a:t> 0,5 MW</a:t>
          </a:r>
          <a:endParaRPr lang="de-AT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ict.cc/englisch-deutsch/stepped.html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aisonalspeicher.de/" TargetMode="External"/><Relationship Id="rId18" Type="http://schemas.openxmlformats.org/officeDocument/2006/relationships/hyperlink" Target="mailto:aoj@arcon.dk%20,%20Anders%20Otte%20J&#248;rgensen" TargetMode="External"/><Relationship Id="rId26" Type="http://schemas.openxmlformats.org/officeDocument/2006/relationships/hyperlink" Target="mailto:ulstedvarme@nc.dk" TargetMode="External"/><Relationship Id="rId39" Type="http://schemas.openxmlformats.org/officeDocument/2006/relationships/hyperlink" Target="mailto:saltumfjernvarme@nordfiber.dk,%20J&#248;rn%20Gregersen" TargetMode="External"/><Relationship Id="rId3" Type="http://schemas.openxmlformats.org/officeDocument/2006/relationships/hyperlink" Target="http://www.solid.at/index.php?option=com_content&amp;task=view&amp;id=89&amp;Itemid=129" TargetMode="External"/><Relationship Id="rId21" Type="http://schemas.openxmlformats.org/officeDocument/2006/relationships/hyperlink" Target="mailto:aoj@arcon.dk%20,%20Anders%20Otte%20J&#248;rgensen" TargetMode="External"/><Relationship Id="rId34" Type="http://schemas.openxmlformats.org/officeDocument/2006/relationships/hyperlink" Target="mailto:post@sonderborg-fjernvarme.dk" TargetMode="External"/><Relationship Id="rId42" Type="http://schemas.openxmlformats.org/officeDocument/2006/relationships/hyperlink" Target="http://www.altomsolvarme.dk/solvarmecenter/fotostore.htm" TargetMode="External"/><Relationship Id="rId47" Type="http://schemas.openxmlformats.org/officeDocument/2006/relationships/hyperlink" Target="mailto:O.kreis@ritter-xl-solar.com" TargetMode="External"/><Relationship Id="rId50" Type="http://schemas.openxmlformats.org/officeDocument/2006/relationships/hyperlink" Target="http://www.dlsc.ca/" TargetMode="External"/><Relationship Id="rId7" Type="http://schemas.openxmlformats.org/officeDocument/2006/relationships/hyperlink" Target="http://www.solid.at/index.php?option=com_content&amp;task=view&amp;id=89&amp;Itemid=129" TargetMode="External"/><Relationship Id="rId12" Type="http://schemas.openxmlformats.org/officeDocument/2006/relationships/hyperlink" Target="http://www.solid.at/images/stories/pdf/ref_e_grottenhofstra%DFe.pdf" TargetMode="External"/><Relationship Id="rId17" Type="http://schemas.openxmlformats.org/officeDocument/2006/relationships/hyperlink" Target="mailto:aoj@arcon.dk%20,%20Anders%20Otte%20J&#248;rgensen" TargetMode="External"/><Relationship Id="rId25" Type="http://schemas.openxmlformats.org/officeDocument/2006/relationships/hyperlink" Target="http://www.dfp-web.dk/showpage.php?pageid=270908" TargetMode="External"/><Relationship Id="rId33" Type="http://schemas.openxmlformats.org/officeDocument/2006/relationships/hyperlink" Target="http://www.sunmark.dk/" TargetMode="External"/><Relationship Id="rId38" Type="http://schemas.openxmlformats.org/officeDocument/2006/relationships/hyperlink" Target="http://www.fyens.dk/article/1475575:AEroe--Vejen-banet-for-udvidelse-af-solvarmen" TargetMode="External"/><Relationship Id="rId46" Type="http://schemas.openxmlformats.org/officeDocument/2006/relationships/hyperlink" Target="mailto:info@jp-kraftvarme.dk,%20Hans%20Christian%20Kj&#230;rgaard" TargetMode="External"/><Relationship Id="rId2" Type="http://schemas.openxmlformats.org/officeDocument/2006/relationships/hyperlink" Target="mailto:s.putz@solid.at" TargetMode="External"/><Relationship Id="rId16" Type="http://schemas.openxmlformats.org/officeDocument/2006/relationships/hyperlink" Target="mailto:aoj@arcon.dk%20,%20Anders%20Otte%20J&#248;rgensen" TargetMode="External"/><Relationship Id="rId20" Type="http://schemas.openxmlformats.org/officeDocument/2006/relationships/hyperlink" Target="mailto:aoj@arcon.dk%20,%20Anders%20Otte%20J&#248;rgensen" TargetMode="External"/><Relationship Id="rId29" Type="http://schemas.openxmlformats.org/officeDocument/2006/relationships/hyperlink" Target="http://www.sunmark.com/solutions-products/solar-collectors/examples-installations/-range-land" TargetMode="External"/><Relationship Id="rId41" Type="http://schemas.openxmlformats.org/officeDocument/2006/relationships/hyperlink" Target="http://www.arcon.dk/" TargetMode="External"/><Relationship Id="rId1" Type="http://schemas.openxmlformats.org/officeDocument/2006/relationships/hyperlink" Target="mailto:s.putz@solid.at" TargetMode="External"/><Relationship Id="rId6" Type="http://schemas.openxmlformats.org/officeDocument/2006/relationships/hyperlink" Target="http://www.solid.at/index.php?option=com_content&amp;task=view&amp;id=89&amp;Itemid=129" TargetMode="External"/><Relationship Id="rId11" Type="http://schemas.openxmlformats.org/officeDocument/2006/relationships/hyperlink" Target="http://www.solid.at/index.php?option=com_content&amp;task=view&amp;id=88&amp;Itemid=127&amp;lang=en" TargetMode="External"/><Relationship Id="rId24" Type="http://schemas.openxmlformats.org/officeDocument/2006/relationships/hyperlink" Target="mailto:saebyvarmevaerk@saebyvarmevaerk.dk,%20J&#248;rgen%20Holm" TargetMode="External"/><Relationship Id="rId32" Type="http://schemas.openxmlformats.org/officeDocument/2006/relationships/hyperlink" Target="mailto:ov@oksvarme.dk" TargetMode="External"/><Relationship Id="rId37" Type="http://schemas.openxmlformats.org/officeDocument/2006/relationships/hyperlink" Target="mailto:info@solarmarstal.dk,%20Leo%20Holm" TargetMode="External"/><Relationship Id="rId40" Type="http://schemas.openxmlformats.org/officeDocument/2006/relationships/hyperlink" Target="http://www.arcon.dk/" TargetMode="External"/><Relationship Id="rId45" Type="http://schemas.openxmlformats.org/officeDocument/2006/relationships/hyperlink" Target="http://www.arcon.dk/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http://www.solid.at/index.php?option=com_content&amp;task=view&amp;id=88&amp;Itemid=127" TargetMode="External"/><Relationship Id="rId15" Type="http://schemas.openxmlformats.org/officeDocument/2006/relationships/hyperlink" Target="mailto:aoj@arcon.dk%20,%20Anders%20Otte%20J&#248;rgensen" TargetMode="External"/><Relationship Id="rId23" Type="http://schemas.openxmlformats.org/officeDocument/2006/relationships/hyperlink" Target="mailto:aoj@arcon.dk%20,%20Anders%20Otte%20J&#248;rgensen" TargetMode="External"/><Relationship Id="rId28" Type="http://schemas.openxmlformats.org/officeDocument/2006/relationships/hyperlink" Target="mailto:info@toerringkraftvarmevaerk.dk" TargetMode="External"/><Relationship Id="rId36" Type="http://schemas.openxmlformats.org/officeDocument/2006/relationships/hyperlink" Target="mailto:info@aeroe-varme.dk" TargetMode="External"/><Relationship Id="rId49" Type="http://schemas.openxmlformats.org/officeDocument/2006/relationships/hyperlink" Target="http://www.ritter-xl-solar.com/referenzen/nah-und-fernwaermenetze/wels-oesterreich/" TargetMode="External"/><Relationship Id="rId10" Type="http://schemas.openxmlformats.org/officeDocument/2006/relationships/hyperlink" Target="http://www.solid.at/images/stories/pdf/ref_e_qingdao.pdf" TargetMode="External"/><Relationship Id="rId19" Type="http://schemas.openxmlformats.org/officeDocument/2006/relationships/hyperlink" Target="mailto:aoj@arcon.dk%20,%20Anders%20Otte%20J&#248;rgensen" TargetMode="External"/><Relationship Id="rId31" Type="http://schemas.openxmlformats.org/officeDocument/2006/relationships/hyperlink" Target="http://www.hejnsvigvarme.dk/" TargetMode="External"/><Relationship Id="rId44" Type="http://schemas.openxmlformats.org/officeDocument/2006/relationships/hyperlink" Target="http://www.altomsolvarme.dk/solvarmecenter/fotostore.htm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solid.at/index.php?option=com_content&amp;task=view&amp;id=89&amp;Itemid=129" TargetMode="External"/><Relationship Id="rId9" Type="http://schemas.openxmlformats.org/officeDocument/2006/relationships/hyperlink" Target="mailto:s.putz@solid.at" TargetMode="External"/><Relationship Id="rId14" Type="http://schemas.openxmlformats.org/officeDocument/2006/relationships/hyperlink" Target="http://www.saisonalspeicher.de/" TargetMode="External"/><Relationship Id="rId22" Type="http://schemas.openxmlformats.org/officeDocument/2006/relationships/hyperlink" Target="mailto:aoj@arcon.dk%20,%20Anders%20Otte%20J&#248;rgensen" TargetMode="External"/><Relationship Id="rId27" Type="http://schemas.openxmlformats.org/officeDocument/2006/relationships/hyperlink" Target="http://www.altomsolvarme.dk/solvarmecenter/fotostore.htm" TargetMode="External"/><Relationship Id="rId30" Type="http://schemas.openxmlformats.org/officeDocument/2006/relationships/hyperlink" Target="mailto:hejnsvigvarme@mail.dk,%20Ole%20Bolding" TargetMode="External"/><Relationship Id="rId35" Type="http://schemas.openxmlformats.org/officeDocument/2006/relationships/hyperlink" Target="http://www.sunmark.dk/" TargetMode="External"/><Relationship Id="rId43" Type="http://schemas.openxmlformats.org/officeDocument/2006/relationships/hyperlink" Target="mailto:info@energiakademiet.dk" TargetMode="External"/><Relationship Id="rId48" Type="http://schemas.openxmlformats.org/officeDocument/2006/relationships/hyperlink" Target="mailto:c.buehler@ritter-xl-solar.com" TargetMode="External"/><Relationship Id="rId8" Type="http://schemas.openxmlformats.org/officeDocument/2006/relationships/hyperlink" Target="mailto:s.putz@solid.at" TargetMode="External"/><Relationship Id="rId51" Type="http://schemas.openxmlformats.org/officeDocument/2006/relationships/hyperlink" Target="http://www.deltatsolutions.com/enews/BloomingNurseryIncProfile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s.putz@solid.at" TargetMode="External"/><Relationship Id="rId7" Type="http://schemas.openxmlformats.org/officeDocument/2006/relationships/hyperlink" Target="mailto:c.buehler@ritter-xl-solar.com" TargetMode="External"/><Relationship Id="rId2" Type="http://schemas.openxmlformats.org/officeDocument/2006/relationships/hyperlink" Target="mailto:s.putz@solid.at" TargetMode="External"/><Relationship Id="rId1" Type="http://schemas.openxmlformats.org/officeDocument/2006/relationships/hyperlink" Target="mailto:s.putz@solid.at" TargetMode="External"/><Relationship Id="rId6" Type="http://schemas.openxmlformats.org/officeDocument/2006/relationships/hyperlink" Target="mailto:c.buehler@ritter-xl-solar.com" TargetMode="External"/><Relationship Id="rId5" Type="http://schemas.openxmlformats.org/officeDocument/2006/relationships/hyperlink" Target="http://www.ritter-xl-solar.com/referenzen/industrie-und-gewerbe/esslingen/" TargetMode="External"/><Relationship Id="rId4" Type="http://schemas.openxmlformats.org/officeDocument/2006/relationships/hyperlink" Target="mailto:c.buehler@ritter-xl-solar.com" TargetMode="External"/><Relationship Id="rId9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npsolar.com/" TargetMode="External"/><Relationship Id="rId1" Type="http://schemas.openxmlformats.org/officeDocument/2006/relationships/hyperlink" Target="mailto:c.buehler@ritter-xl-solar.com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CEO@sidite.com" TargetMode="External"/><Relationship Id="rId2" Type="http://schemas.openxmlformats.org/officeDocument/2006/relationships/hyperlink" Target="mailto:CEO@sidite.com" TargetMode="External"/><Relationship Id="rId1" Type="http://schemas.openxmlformats.org/officeDocument/2006/relationships/hyperlink" Target="mailto:s.putz@solid.at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&#31041;&#23591;&#26519;/133257010710/yaoling@highfashion.com.hk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unmark.com/content/minera-gaby-10" TargetMode="External"/><Relationship Id="rId18" Type="http://schemas.openxmlformats.org/officeDocument/2006/relationships/hyperlink" Target="mailto:jhollick@solarwall.com" TargetMode="External"/><Relationship Id="rId26" Type="http://schemas.openxmlformats.org/officeDocument/2006/relationships/hyperlink" Target="mailto:w.glatzl@aee.at" TargetMode="External"/><Relationship Id="rId39" Type="http://schemas.openxmlformats.org/officeDocument/2006/relationships/hyperlink" Target="http://ship-plants.info/projects/79" TargetMode="External"/><Relationship Id="rId21" Type="http://schemas.openxmlformats.org/officeDocument/2006/relationships/hyperlink" Target="mailto:info@fichtnersolar.com" TargetMode="External"/><Relationship Id="rId34" Type="http://schemas.openxmlformats.org/officeDocument/2006/relationships/hyperlink" Target="mailto:o.mumper@aschoff-solar.com" TargetMode="External"/><Relationship Id="rId42" Type="http://schemas.openxmlformats.org/officeDocument/2006/relationships/hyperlink" Target="http://www.solar-process-heat.eu/fileadmin/redakteure/So-Pro/Installations/ESCAN_Nissan.pdf" TargetMode="External"/><Relationship Id="rId47" Type="http://schemas.openxmlformats.org/officeDocument/2006/relationships/hyperlink" Target="mailto:jhollick@solarwall.com" TargetMode="External"/><Relationship Id="rId50" Type="http://schemas.openxmlformats.org/officeDocument/2006/relationships/hyperlink" Target="http://www.soltigua.com/wp-content/uploads/2011/05/Case-study-01-India.pdf" TargetMode="External"/><Relationship Id="rId55" Type="http://schemas.openxmlformats.org/officeDocument/2006/relationships/hyperlink" Target="mailto:miriam@sole.gr" TargetMode="External"/><Relationship Id="rId7" Type="http://schemas.openxmlformats.org/officeDocument/2006/relationships/hyperlink" Target="http://www.aee-intec-events.org/gs2012/images/stories/Vortrge/Holter.pdf" TargetMode="External"/><Relationship Id="rId12" Type="http://schemas.openxmlformats.org/officeDocument/2006/relationships/hyperlink" Target="mailto:w.glatzl@aee.at" TargetMode="External"/><Relationship Id="rId17" Type="http://schemas.openxmlformats.org/officeDocument/2006/relationships/hyperlink" Target="mailto:w.glatzl@aee.at" TargetMode="External"/><Relationship Id="rId25" Type="http://schemas.openxmlformats.org/officeDocument/2006/relationships/hyperlink" Target="http://www.green-foods.eu/best-practice/solarbrew-goss-austria/" TargetMode="External"/><Relationship Id="rId33" Type="http://schemas.openxmlformats.org/officeDocument/2006/relationships/hyperlink" Target="http://www.aschoff-solar.com/" TargetMode="External"/><Relationship Id="rId38" Type="http://schemas.openxmlformats.org/officeDocument/2006/relationships/hyperlink" Target="mailto:jhollick@solarwall.com" TargetMode="External"/><Relationship Id="rId46" Type="http://schemas.openxmlformats.org/officeDocument/2006/relationships/hyperlink" Target="mailto:infoaiguasol@aiguasol.coop" TargetMode="External"/><Relationship Id="rId2" Type="http://schemas.openxmlformats.org/officeDocument/2006/relationships/hyperlink" Target="mailto:mayc@linuo.com" TargetMode="External"/><Relationship Id="rId16" Type="http://schemas.openxmlformats.org/officeDocument/2006/relationships/hyperlink" Target="mailto:stefan.minder@nep-solar.com" TargetMode="External"/><Relationship Id="rId20" Type="http://schemas.openxmlformats.org/officeDocument/2006/relationships/hyperlink" Target="mailto:w.glatzl@aee.at" TargetMode="External"/><Relationship Id="rId29" Type="http://schemas.openxmlformats.org/officeDocument/2006/relationships/hyperlink" Target="http://www.grammer-solar.com/" TargetMode="External"/><Relationship Id="rId41" Type="http://schemas.openxmlformats.org/officeDocument/2006/relationships/hyperlink" Target="mailto:fadims@millenniumenergy.co.uk" TargetMode="External"/><Relationship Id="rId54" Type="http://schemas.openxmlformats.org/officeDocument/2006/relationships/hyperlink" Target="mailto:o.mumper@aschoff-solar.com" TargetMode="External"/><Relationship Id="rId1" Type="http://schemas.openxmlformats.org/officeDocument/2006/relationships/hyperlink" Target="mailto:s.putz@solid.at" TargetMode="External"/><Relationship Id="rId6" Type="http://schemas.openxmlformats.org/officeDocument/2006/relationships/hyperlink" Target="mailto:o.mumper@aschoff-solar.com" TargetMode="External"/><Relationship Id="rId11" Type="http://schemas.openxmlformats.org/officeDocument/2006/relationships/hyperlink" Target="http://www.undp.org/content/dam/india/docs/user%E2%80%99s_handbook_on_solar_water_heaters.pdf" TargetMode="External"/><Relationship Id="rId24" Type="http://schemas.openxmlformats.org/officeDocument/2006/relationships/hyperlink" Target="mailto:communication@abengoa.com" TargetMode="External"/><Relationship Id="rId32" Type="http://schemas.openxmlformats.org/officeDocument/2006/relationships/hyperlink" Target="http://www.millenniumenergy.co.uk/" TargetMode="External"/><Relationship Id="rId37" Type="http://schemas.openxmlformats.org/officeDocument/2006/relationships/hyperlink" Target="mailto:w.glatzl@aee.at" TargetMode="External"/><Relationship Id="rId40" Type="http://schemas.openxmlformats.org/officeDocument/2006/relationships/hyperlink" Target="http://www.aschoff-solar.com/" TargetMode="External"/><Relationship Id="rId45" Type="http://schemas.openxmlformats.org/officeDocument/2006/relationships/hyperlink" Target="http://www.prestagefarms.com/prestage-foods/solar-shines-at-prestage-foods-turkey-processing-this-thanksgiving-season/" TargetMode="External"/><Relationship Id="rId53" Type="http://schemas.openxmlformats.org/officeDocument/2006/relationships/hyperlink" Target="http://www.aschoff-solar.com/" TargetMode="External"/><Relationship Id="rId58" Type="http://schemas.openxmlformats.org/officeDocument/2006/relationships/drawing" Target="../drawings/drawing5.xml"/><Relationship Id="rId5" Type="http://schemas.openxmlformats.org/officeDocument/2006/relationships/hyperlink" Target="mailto:o.mumper@aschoff-solar.com" TargetMode="External"/><Relationship Id="rId15" Type="http://schemas.openxmlformats.org/officeDocument/2006/relationships/hyperlink" Target="mailto:jhollick@solarwall.com" TargetMode="External"/><Relationship Id="rId23" Type="http://schemas.openxmlformats.org/officeDocument/2006/relationships/hyperlink" Target="mailto:stefan.minder@nep-solar.com" TargetMode="External"/><Relationship Id="rId28" Type="http://schemas.openxmlformats.org/officeDocument/2006/relationships/hyperlink" Target="mailto:r.ettl@grammer-solar.de" TargetMode="External"/><Relationship Id="rId36" Type="http://schemas.openxmlformats.org/officeDocument/2006/relationships/hyperlink" Target="mailto:w.glatzl@aee.at" TargetMode="External"/><Relationship Id="rId49" Type="http://schemas.openxmlformats.org/officeDocument/2006/relationships/hyperlink" Target="mailto:info@pen.net.in" TargetMode="External"/><Relationship Id="rId57" Type="http://schemas.openxmlformats.org/officeDocument/2006/relationships/printerSettings" Target="../printerSettings/printerSettings6.bin"/><Relationship Id="rId10" Type="http://schemas.openxmlformats.org/officeDocument/2006/relationships/hyperlink" Target="http://www.aschoff-solar.com/" TargetMode="External"/><Relationship Id="rId19" Type="http://schemas.openxmlformats.org/officeDocument/2006/relationships/hyperlink" Target="http://www.solar-process-heat.eu/fileadmin/redakteure/So-Pro/Installations/Gertec_Merl.pdf" TargetMode="External"/><Relationship Id="rId31" Type="http://schemas.openxmlformats.org/officeDocument/2006/relationships/hyperlink" Target="mailto:w.glatzl@aee.at" TargetMode="External"/><Relationship Id="rId44" Type="http://schemas.openxmlformats.org/officeDocument/2006/relationships/hyperlink" Target="mailto:alison.mason@skyfuel.com" TargetMode="External"/><Relationship Id="rId52" Type="http://schemas.openxmlformats.org/officeDocument/2006/relationships/hyperlink" Target="http://www.aschoff-solar.com/" TargetMode="External"/><Relationship Id="rId4" Type="http://schemas.openxmlformats.org/officeDocument/2006/relationships/hyperlink" Target="http://www.prestagefarms.com/prestage-foods/nations-largest-solar-thermal-farm-at-prestage-foods-dedicated/" TargetMode="External"/><Relationship Id="rId9" Type="http://schemas.openxmlformats.org/officeDocument/2006/relationships/hyperlink" Target="http://www.cres.gr/kape/pdf/download/dairy_leaflet.pdf" TargetMode="External"/><Relationship Id="rId14" Type="http://schemas.openxmlformats.org/officeDocument/2006/relationships/hyperlink" Target="mailto:sla@sunmark.com" TargetMode="External"/><Relationship Id="rId22" Type="http://schemas.openxmlformats.org/officeDocument/2006/relationships/hyperlink" Target="http://www.tetedemoine.ch/de/produktion/die-kaesereien/saignelegier" TargetMode="External"/><Relationship Id="rId27" Type="http://schemas.openxmlformats.org/officeDocument/2006/relationships/hyperlink" Target="http://www.grammer-solar.com/" TargetMode="External"/><Relationship Id="rId30" Type="http://schemas.openxmlformats.org/officeDocument/2006/relationships/hyperlink" Target="mailto:r.ettl@grammer-solar.de" TargetMode="External"/><Relationship Id="rId35" Type="http://schemas.openxmlformats.org/officeDocument/2006/relationships/hyperlink" Target="mailto:info@solarbayer.de" TargetMode="External"/><Relationship Id="rId43" Type="http://schemas.openxmlformats.org/officeDocument/2006/relationships/hyperlink" Target="mailto:w.glatzl@aee.at" TargetMode="External"/><Relationship Id="rId48" Type="http://schemas.openxmlformats.org/officeDocument/2006/relationships/hyperlink" Target="http://www.aspirationenergy.co.in/" TargetMode="External"/><Relationship Id="rId56" Type="http://schemas.openxmlformats.org/officeDocument/2006/relationships/hyperlink" Target="mailto:d.seidler@ritter-xl-solar.com" TargetMode="External"/><Relationship Id="rId8" Type="http://schemas.openxmlformats.org/officeDocument/2006/relationships/hyperlink" Target="http://www.flsenergy.com/images/casestudies/AcmeMcCraryCaseStudy.pdf" TargetMode="External"/><Relationship Id="rId51" Type="http://schemas.openxmlformats.org/officeDocument/2006/relationships/hyperlink" Target="mailto:w.glatzl@aee.at" TargetMode="External"/><Relationship Id="rId3" Type="http://schemas.openxmlformats.org/officeDocument/2006/relationships/hyperlink" Target="http://maps.google.at/maps?hl=de&amp;bav=on.2,or.r_gc.r_pw.r_qf.,cf.osb&amp;biw=1280&amp;bih=861&amp;q=SAINT+PAULS,+NC&amp;um=1&amp;ie=UTF-8&amp;hq=&amp;hnear=0x89ab1927fddec7c7:0x4cf29a860e999000,St+Pauls,+North+Carolina,+Vereinigte+Staaten&amp;gl=at&amp;ei=pFSrT5y3M9DHtAbHkMTTCg&amp;sa=X&amp;oi=geocode_result&amp;ct=title&amp;resnum=1&amp;ved=0CCAQ8gEwAA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aisonalspeicher.de/" TargetMode="External"/><Relationship Id="rId18" Type="http://schemas.openxmlformats.org/officeDocument/2006/relationships/hyperlink" Target="mailto:aoj@arcon.dk%20,%20Anders%20Otte%20J&#248;rgensen" TargetMode="External"/><Relationship Id="rId26" Type="http://schemas.openxmlformats.org/officeDocument/2006/relationships/hyperlink" Target="mailto:ulstedvarme@nc.dk" TargetMode="External"/><Relationship Id="rId39" Type="http://schemas.openxmlformats.org/officeDocument/2006/relationships/hyperlink" Target="mailto:saltumfjernvarme@nordfiber.dk,%20J&#248;rn%20Gregersen" TargetMode="External"/><Relationship Id="rId3" Type="http://schemas.openxmlformats.org/officeDocument/2006/relationships/hyperlink" Target="http://www.solid.at/index.php?option=com_content&amp;task=view&amp;id=89&amp;Itemid=129" TargetMode="External"/><Relationship Id="rId21" Type="http://schemas.openxmlformats.org/officeDocument/2006/relationships/hyperlink" Target="mailto:aoj@arcon.dk%20,%20Anders%20Otte%20J&#248;rgensen" TargetMode="External"/><Relationship Id="rId34" Type="http://schemas.openxmlformats.org/officeDocument/2006/relationships/hyperlink" Target="mailto:post@sonderborg-fjernvarme.dk" TargetMode="External"/><Relationship Id="rId42" Type="http://schemas.openxmlformats.org/officeDocument/2006/relationships/hyperlink" Target="http://www.altomsolvarme.dk/solvarmecenter/fotostore.htm" TargetMode="External"/><Relationship Id="rId47" Type="http://schemas.openxmlformats.org/officeDocument/2006/relationships/hyperlink" Target="mailto:O.kreis@ritter-xl-solar.com" TargetMode="External"/><Relationship Id="rId50" Type="http://schemas.openxmlformats.org/officeDocument/2006/relationships/hyperlink" Target="http://www.dlsc.ca/" TargetMode="External"/><Relationship Id="rId7" Type="http://schemas.openxmlformats.org/officeDocument/2006/relationships/hyperlink" Target="http://www.solid.at/index.php?option=com_content&amp;task=view&amp;id=89&amp;Itemid=129" TargetMode="External"/><Relationship Id="rId12" Type="http://schemas.openxmlformats.org/officeDocument/2006/relationships/hyperlink" Target="http://www.solid.at/images/stories/pdf/ref_e_grottenhofstra%DFe.pdf" TargetMode="External"/><Relationship Id="rId17" Type="http://schemas.openxmlformats.org/officeDocument/2006/relationships/hyperlink" Target="mailto:aoj@arcon.dk%20,%20Anders%20Otte%20J&#248;rgensen" TargetMode="External"/><Relationship Id="rId25" Type="http://schemas.openxmlformats.org/officeDocument/2006/relationships/hyperlink" Target="http://www.dfp-web.dk/showpage.php?pageid=270908" TargetMode="External"/><Relationship Id="rId33" Type="http://schemas.openxmlformats.org/officeDocument/2006/relationships/hyperlink" Target="http://www.sunmark.dk/" TargetMode="External"/><Relationship Id="rId38" Type="http://schemas.openxmlformats.org/officeDocument/2006/relationships/hyperlink" Target="http://www.fyens.dk/article/1475575:AEroe--Vejen-banet-for-udvidelse-af-solvarmen" TargetMode="External"/><Relationship Id="rId46" Type="http://schemas.openxmlformats.org/officeDocument/2006/relationships/hyperlink" Target="mailto:info@jp-kraftvarme.dk,%20Hans%20Christian%20Kj&#230;rgaard" TargetMode="External"/><Relationship Id="rId2" Type="http://schemas.openxmlformats.org/officeDocument/2006/relationships/hyperlink" Target="mailto:s.putz@solid.at" TargetMode="External"/><Relationship Id="rId16" Type="http://schemas.openxmlformats.org/officeDocument/2006/relationships/hyperlink" Target="mailto:aoj@arcon.dk%20,%20Anders%20Otte%20J&#248;rgensen" TargetMode="External"/><Relationship Id="rId20" Type="http://schemas.openxmlformats.org/officeDocument/2006/relationships/hyperlink" Target="mailto:aoj@arcon.dk%20,%20Anders%20Otte%20J&#248;rgensen" TargetMode="External"/><Relationship Id="rId29" Type="http://schemas.openxmlformats.org/officeDocument/2006/relationships/hyperlink" Target="http://www.sunmark.com/solutions-products/solar-collectors/examples-installations/-range-land" TargetMode="External"/><Relationship Id="rId41" Type="http://schemas.openxmlformats.org/officeDocument/2006/relationships/hyperlink" Target="http://www.arcon.dk/" TargetMode="External"/><Relationship Id="rId1" Type="http://schemas.openxmlformats.org/officeDocument/2006/relationships/hyperlink" Target="mailto:s.putz@solid.at" TargetMode="External"/><Relationship Id="rId6" Type="http://schemas.openxmlformats.org/officeDocument/2006/relationships/hyperlink" Target="http://www.solid.at/index.php?option=com_content&amp;task=view&amp;id=89&amp;Itemid=129" TargetMode="External"/><Relationship Id="rId11" Type="http://schemas.openxmlformats.org/officeDocument/2006/relationships/hyperlink" Target="http://www.solid.at/index.php?option=com_content&amp;task=view&amp;id=88&amp;Itemid=127&amp;lang=en" TargetMode="External"/><Relationship Id="rId24" Type="http://schemas.openxmlformats.org/officeDocument/2006/relationships/hyperlink" Target="mailto:saebyvarmevaerk@saebyvarmevaerk.dk,%20J&#248;rgen%20Holm" TargetMode="External"/><Relationship Id="rId32" Type="http://schemas.openxmlformats.org/officeDocument/2006/relationships/hyperlink" Target="mailto:ov@oksvarme.dk" TargetMode="External"/><Relationship Id="rId37" Type="http://schemas.openxmlformats.org/officeDocument/2006/relationships/hyperlink" Target="mailto:info@solarmarstal.dk,%20Leo%20Holm" TargetMode="External"/><Relationship Id="rId40" Type="http://schemas.openxmlformats.org/officeDocument/2006/relationships/hyperlink" Target="http://www.arcon.dk/" TargetMode="External"/><Relationship Id="rId45" Type="http://schemas.openxmlformats.org/officeDocument/2006/relationships/hyperlink" Target="http://www.arcon.dk/" TargetMode="External"/><Relationship Id="rId53" Type="http://schemas.openxmlformats.org/officeDocument/2006/relationships/printerSettings" Target="../printerSettings/printerSettings8.bin"/><Relationship Id="rId5" Type="http://schemas.openxmlformats.org/officeDocument/2006/relationships/hyperlink" Target="http://www.solid.at/index.php?option=com_content&amp;task=view&amp;id=88&amp;Itemid=127" TargetMode="External"/><Relationship Id="rId15" Type="http://schemas.openxmlformats.org/officeDocument/2006/relationships/hyperlink" Target="mailto:aoj@arcon.dk%20,%20Anders%20Otte%20J&#248;rgensen" TargetMode="External"/><Relationship Id="rId23" Type="http://schemas.openxmlformats.org/officeDocument/2006/relationships/hyperlink" Target="mailto:aoj@arcon.dk%20,%20Anders%20Otte%20J&#248;rgensen" TargetMode="External"/><Relationship Id="rId28" Type="http://schemas.openxmlformats.org/officeDocument/2006/relationships/hyperlink" Target="mailto:info@toerringkraftvarmevaerk.dk" TargetMode="External"/><Relationship Id="rId36" Type="http://schemas.openxmlformats.org/officeDocument/2006/relationships/hyperlink" Target="mailto:info@aeroe-varme.dk" TargetMode="External"/><Relationship Id="rId49" Type="http://schemas.openxmlformats.org/officeDocument/2006/relationships/hyperlink" Target="http://www.ritter-xl-solar.com/referenzen/nah-und-fernwaermenetze/wels-oesterreich/" TargetMode="External"/><Relationship Id="rId10" Type="http://schemas.openxmlformats.org/officeDocument/2006/relationships/hyperlink" Target="http://www.solid.at/images/stories/pdf/ref_e_qingdao.pdf" TargetMode="External"/><Relationship Id="rId19" Type="http://schemas.openxmlformats.org/officeDocument/2006/relationships/hyperlink" Target="mailto:aoj@arcon.dk%20,%20Anders%20Otte%20J&#248;rgensen" TargetMode="External"/><Relationship Id="rId31" Type="http://schemas.openxmlformats.org/officeDocument/2006/relationships/hyperlink" Target="http://www.hejnsvigvarme.dk/" TargetMode="External"/><Relationship Id="rId44" Type="http://schemas.openxmlformats.org/officeDocument/2006/relationships/hyperlink" Target="http://www.altomsolvarme.dk/solvarmecenter/fotostore.htm" TargetMode="External"/><Relationship Id="rId52" Type="http://schemas.openxmlformats.org/officeDocument/2006/relationships/hyperlink" Target="http://www.deltatsolutions.com/enews/BloomingNurseryIncProfile.html" TargetMode="External"/><Relationship Id="rId4" Type="http://schemas.openxmlformats.org/officeDocument/2006/relationships/hyperlink" Target="http://www.solid.at/index.php?option=com_content&amp;task=view&amp;id=89&amp;Itemid=129" TargetMode="External"/><Relationship Id="rId9" Type="http://schemas.openxmlformats.org/officeDocument/2006/relationships/hyperlink" Target="mailto:s.putz@solid.at" TargetMode="External"/><Relationship Id="rId14" Type="http://schemas.openxmlformats.org/officeDocument/2006/relationships/hyperlink" Target="http://www.saisonalspeicher.de/" TargetMode="External"/><Relationship Id="rId22" Type="http://schemas.openxmlformats.org/officeDocument/2006/relationships/hyperlink" Target="mailto:aoj@arcon.dk%20,%20Anders%20Otte%20J&#248;rgensen" TargetMode="External"/><Relationship Id="rId27" Type="http://schemas.openxmlformats.org/officeDocument/2006/relationships/hyperlink" Target="http://www.altomsolvarme.dk/solvarmecenter/fotostore.htm" TargetMode="External"/><Relationship Id="rId30" Type="http://schemas.openxmlformats.org/officeDocument/2006/relationships/hyperlink" Target="mailto:hejnsvigvarme@mail.dk,%20Ole%20Bolding" TargetMode="External"/><Relationship Id="rId35" Type="http://schemas.openxmlformats.org/officeDocument/2006/relationships/hyperlink" Target="http://www.sunmark.dk/" TargetMode="External"/><Relationship Id="rId43" Type="http://schemas.openxmlformats.org/officeDocument/2006/relationships/hyperlink" Target="mailto:info@energiakademiet.dk" TargetMode="External"/><Relationship Id="rId48" Type="http://schemas.openxmlformats.org/officeDocument/2006/relationships/hyperlink" Target="mailto:c.buehler@ritter-xl-solar.com" TargetMode="External"/><Relationship Id="rId8" Type="http://schemas.openxmlformats.org/officeDocument/2006/relationships/hyperlink" Target="mailto:s.putz@solid.at" TargetMode="External"/><Relationship Id="rId51" Type="http://schemas.openxmlformats.org/officeDocument/2006/relationships/hyperlink" Target="mailto:m.jonas@paradigma.co.a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externalLinkPath" Target="file:///C:\Users\AProvasnek\AppData\Local\Microsoft\Windows\Temporary%20Internet%20Files\Low\Content.IE5\2WP5HCTO\TASK45_SUBTASK_C_systematic_categorisation&amp;detailed_description_v1.0_25.07.2012%5b1%5d.xlsx" TargetMode="External"/><Relationship Id="rId1" Type="http://schemas.openxmlformats.org/officeDocument/2006/relationships/externalLinkPath" Target="file:///C:\Users\AProvasnek\AppData\Local\Microsoft\Windows\Temporary%20Internet%20Files\Low\Content.IE5\2WP5HCTO\TASK45_SUBTASK_C_systematic_categorisation&amp;detailed_description_v1.0_25.07.2012%5b1%5d.xlsx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F154"/>
  <sheetViews>
    <sheetView zoomScale="60" zoomScaleNormal="60" workbookViewId="0">
      <selection activeCell="E145" sqref="E145"/>
    </sheetView>
  </sheetViews>
  <sheetFormatPr baseColWidth="10" defaultColWidth="11.42578125" defaultRowHeight="15"/>
  <cols>
    <col min="1" max="1" width="5.28515625" customWidth="1"/>
    <col min="2" max="2" width="82.42578125" customWidth="1"/>
  </cols>
  <sheetData>
    <row r="1" spans="1:6" ht="18.75">
      <c r="A1" s="986" t="s">
        <v>235</v>
      </c>
      <c r="B1" s="986"/>
      <c r="C1" s="986"/>
      <c r="D1" s="986"/>
      <c r="E1" s="986"/>
    </row>
    <row r="3" spans="1:6">
      <c r="A3" s="1093" t="s">
        <v>0</v>
      </c>
      <c r="B3" s="1093" t="s">
        <v>278</v>
      </c>
      <c r="C3" s="5"/>
      <c r="D3" s="5"/>
      <c r="E3" s="5"/>
      <c r="F3" s="5"/>
    </row>
    <row r="4" spans="1:6">
      <c r="A4" s="1"/>
      <c r="B4" s="1" t="s">
        <v>3</v>
      </c>
    </row>
    <row r="5" spans="1:6">
      <c r="A5" s="1" t="s">
        <v>279</v>
      </c>
      <c r="B5" s="1" t="s">
        <v>253</v>
      </c>
      <c r="C5" s="5"/>
      <c r="D5" s="5"/>
      <c r="E5" s="5"/>
      <c r="F5" s="5"/>
    </row>
    <row r="6" spans="1:6">
      <c r="A6" s="1"/>
      <c r="B6" s="18" t="s">
        <v>259</v>
      </c>
      <c r="C6" s="5"/>
      <c r="D6" s="5"/>
      <c r="E6" s="5"/>
      <c r="F6" s="5"/>
    </row>
    <row r="7" spans="1:6">
      <c r="A7" s="1" t="s">
        <v>280</v>
      </c>
      <c r="B7" s="1" t="s">
        <v>254</v>
      </c>
      <c r="C7" s="5"/>
      <c r="D7" s="5"/>
      <c r="E7" s="5"/>
      <c r="F7" s="5"/>
    </row>
    <row r="8" spans="1:6">
      <c r="A8" s="1"/>
      <c r="B8" s="18" t="s">
        <v>260</v>
      </c>
      <c r="C8" s="5"/>
      <c r="D8" s="5"/>
      <c r="E8" s="5"/>
      <c r="F8" s="5"/>
    </row>
    <row r="9" spans="1:6">
      <c r="A9" s="1" t="s">
        <v>281</v>
      </c>
      <c r="B9" s="1" t="s">
        <v>256</v>
      </c>
      <c r="C9" s="5"/>
      <c r="D9" s="5"/>
      <c r="E9" s="5"/>
      <c r="F9" s="5"/>
    </row>
    <row r="10" spans="1:6">
      <c r="A10" s="1"/>
      <c r="B10" s="18" t="s">
        <v>261</v>
      </c>
      <c r="C10" s="5"/>
      <c r="D10" s="5"/>
      <c r="E10" s="5"/>
      <c r="F10" s="5"/>
    </row>
    <row r="11" spans="1:6">
      <c r="A11" s="1" t="s">
        <v>282</v>
      </c>
      <c r="B11" s="1" t="s">
        <v>255</v>
      </c>
      <c r="C11" s="5"/>
      <c r="D11" s="5"/>
      <c r="E11" s="5"/>
      <c r="F11" s="5"/>
    </row>
    <row r="12" spans="1:6">
      <c r="A12" s="1"/>
      <c r="B12" s="18" t="s">
        <v>262</v>
      </c>
      <c r="C12" s="5"/>
      <c r="D12" s="5"/>
      <c r="E12" s="5"/>
      <c r="F12" s="5"/>
    </row>
    <row r="13" spans="1:6">
      <c r="A13" s="1" t="s">
        <v>283</v>
      </c>
      <c r="B13" s="1" t="s">
        <v>257</v>
      </c>
      <c r="C13" s="5"/>
      <c r="D13" s="5"/>
      <c r="E13" s="5"/>
      <c r="F13" s="5"/>
    </row>
    <row r="14" spans="1:6">
      <c r="A14" s="1"/>
      <c r="B14" s="18" t="s">
        <v>263</v>
      </c>
      <c r="C14" s="5"/>
      <c r="D14" s="5"/>
      <c r="E14" s="5"/>
      <c r="F14" s="5"/>
    </row>
    <row r="15" spans="1:6">
      <c r="A15" s="1" t="s">
        <v>284</v>
      </c>
      <c r="B15" s="1" t="s">
        <v>258</v>
      </c>
      <c r="C15" s="5"/>
      <c r="D15" s="5"/>
      <c r="E15" s="5"/>
      <c r="F15" s="5"/>
    </row>
    <row r="16" spans="1:6">
      <c r="A16" s="1"/>
      <c r="B16" s="18" t="s">
        <v>264</v>
      </c>
      <c r="C16" s="5"/>
      <c r="D16" s="5"/>
      <c r="E16" s="5"/>
      <c r="F16" s="5"/>
    </row>
    <row r="17" spans="1:6">
      <c r="A17" s="1" t="s">
        <v>285</v>
      </c>
      <c r="B17" s="1" t="s">
        <v>265</v>
      </c>
      <c r="C17" s="5"/>
      <c r="D17" s="5"/>
      <c r="E17" s="5"/>
      <c r="F17" s="5"/>
    </row>
    <row r="18" spans="1:6">
      <c r="A18" s="1"/>
      <c r="B18" s="18" t="s">
        <v>266</v>
      </c>
      <c r="C18" s="5"/>
      <c r="D18" s="5"/>
      <c r="E18" s="5"/>
      <c r="F18" s="5"/>
    </row>
    <row r="19" spans="1:6">
      <c r="A19" s="1"/>
      <c r="B19" s="18"/>
      <c r="C19" s="5"/>
      <c r="D19" s="5"/>
      <c r="E19" s="5"/>
      <c r="F19" s="5"/>
    </row>
    <row r="20" spans="1:6" ht="15.75" thickBot="1">
      <c r="A20" s="19"/>
      <c r="B20" s="19" t="s">
        <v>267</v>
      </c>
      <c r="C20" s="5"/>
      <c r="D20" s="5"/>
      <c r="E20" s="5"/>
      <c r="F20" s="5"/>
    </row>
    <row r="21" spans="1:6">
      <c r="A21" s="1"/>
      <c r="B21" s="18" t="s">
        <v>268</v>
      </c>
      <c r="C21" s="5"/>
      <c r="D21" s="5"/>
      <c r="E21" s="5"/>
      <c r="F21" s="5"/>
    </row>
    <row r="22" spans="1:6">
      <c r="A22" s="1"/>
      <c r="B22" s="18" t="s">
        <v>271</v>
      </c>
      <c r="C22" s="5"/>
      <c r="D22" s="5"/>
      <c r="E22" s="5"/>
      <c r="F22" s="5"/>
    </row>
    <row r="23" spans="1:6">
      <c r="A23" s="1"/>
      <c r="B23" s="18" t="s">
        <v>272</v>
      </c>
      <c r="C23" s="5"/>
      <c r="D23" s="5"/>
      <c r="E23" s="5"/>
      <c r="F23" s="5"/>
    </row>
    <row r="24" spans="1:6">
      <c r="A24" s="1"/>
      <c r="B24" s="18" t="s">
        <v>269</v>
      </c>
      <c r="C24" s="5"/>
      <c r="D24" s="5"/>
      <c r="E24" s="5"/>
      <c r="F24" s="5"/>
    </row>
    <row r="25" spans="1:6">
      <c r="A25" s="1"/>
      <c r="B25" s="18" t="s">
        <v>270</v>
      </c>
      <c r="C25" s="5"/>
      <c r="D25" s="5"/>
      <c r="E25" s="5"/>
      <c r="F25" s="5"/>
    </row>
    <row r="26" spans="1:6">
      <c r="A26" s="1"/>
      <c r="B26" s="18"/>
      <c r="C26" s="5"/>
      <c r="D26" s="5"/>
      <c r="E26" s="5"/>
      <c r="F26" s="5"/>
    </row>
    <row r="27" spans="1:6" ht="15.75" thickBot="1">
      <c r="A27" s="19"/>
      <c r="B27" s="19" t="s">
        <v>273</v>
      </c>
      <c r="C27" s="5"/>
      <c r="D27" s="5"/>
      <c r="E27" s="5"/>
      <c r="F27" s="5"/>
    </row>
    <row r="28" spans="1:6">
      <c r="A28" s="1"/>
      <c r="B28" s="18" t="s">
        <v>274</v>
      </c>
      <c r="C28" s="5"/>
      <c r="D28" s="5"/>
      <c r="E28" s="5"/>
      <c r="F28" s="5"/>
    </row>
    <row r="29" spans="1:6">
      <c r="A29" s="1"/>
      <c r="B29" s="18" t="s">
        <v>275</v>
      </c>
      <c r="C29" s="5"/>
      <c r="D29" s="5"/>
      <c r="E29" s="5"/>
      <c r="F29" s="5"/>
    </row>
    <row r="30" spans="1:6">
      <c r="A30" s="1"/>
      <c r="B30" s="18" t="s">
        <v>276</v>
      </c>
      <c r="C30" s="5"/>
      <c r="D30" s="5"/>
      <c r="E30" s="5"/>
      <c r="F30" s="5"/>
    </row>
    <row r="31" spans="1:6">
      <c r="A31" s="1"/>
      <c r="B31" s="18"/>
      <c r="C31" s="5"/>
      <c r="D31" s="5"/>
      <c r="E31" s="5"/>
      <c r="F31" s="5"/>
    </row>
    <row r="32" spans="1:6" ht="15.75" thickBot="1">
      <c r="A32" s="19"/>
      <c r="B32" s="19" t="s">
        <v>277</v>
      </c>
      <c r="C32" s="5"/>
      <c r="D32" s="5"/>
      <c r="E32" s="5"/>
      <c r="F32" s="5"/>
    </row>
    <row r="33" spans="1:6">
      <c r="A33" s="1"/>
      <c r="B33" s="18" t="s">
        <v>286</v>
      </c>
      <c r="C33" s="5"/>
      <c r="D33" s="5"/>
      <c r="E33" s="5"/>
      <c r="F33" s="5"/>
    </row>
    <row r="34" spans="1:6">
      <c r="A34" s="1"/>
      <c r="B34" s="18" t="s">
        <v>287</v>
      </c>
      <c r="C34" s="5"/>
      <c r="D34" s="5"/>
      <c r="E34" s="5"/>
      <c r="F34" s="5"/>
    </row>
    <row r="36" spans="1:6">
      <c r="A36" s="1094" t="s">
        <v>1</v>
      </c>
      <c r="B36" s="1094" t="s">
        <v>5</v>
      </c>
    </row>
    <row r="37" spans="1:6">
      <c r="A37" s="12">
        <v>2.1</v>
      </c>
      <c r="B37" s="12" t="s">
        <v>10</v>
      </c>
    </row>
    <row r="38" spans="1:6">
      <c r="B38" s="2" t="s">
        <v>11</v>
      </c>
    </row>
    <row r="39" spans="1:6">
      <c r="B39" s="2" t="s">
        <v>12</v>
      </c>
    </row>
    <row r="40" spans="1:6">
      <c r="B40" s="2" t="s">
        <v>13</v>
      </c>
    </row>
    <row r="41" spans="1:6">
      <c r="B41" s="2" t="s">
        <v>14</v>
      </c>
    </row>
    <row r="42" spans="1:6">
      <c r="B42" s="2" t="s">
        <v>15</v>
      </c>
    </row>
    <row r="43" spans="1:6">
      <c r="B43" s="2" t="s">
        <v>16</v>
      </c>
    </row>
    <row r="44" spans="1:6">
      <c r="B44" s="2" t="s">
        <v>193</v>
      </c>
    </row>
    <row r="45" spans="1:6">
      <c r="B45" s="2"/>
    </row>
    <row r="46" spans="1:6">
      <c r="A46" s="12">
        <v>2.2000000000000002</v>
      </c>
      <c r="B46" s="13" t="s">
        <v>153</v>
      </c>
    </row>
    <row r="47" spans="1:6">
      <c r="B47" s="4" t="s">
        <v>151</v>
      </c>
    </row>
    <row r="48" spans="1:6">
      <c r="B48" s="4" t="s">
        <v>152</v>
      </c>
    </row>
    <row r="49" spans="1:2">
      <c r="B49" s="2"/>
    </row>
    <row r="50" spans="1:2">
      <c r="A50" s="12">
        <v>2.2999999999999998</v>
      </c>
      <c r="B50" s="12" t="s">
        <v>6</v>
      </c>
    </row>
    <row r="51" spans="1:2">
      <c r="B51" s="2" t="s">
        <v>7</v>
      </c>
    </row>
    <row r="52" spans="1:2">
      <c r="B52" s="2" t="s">
        <v>9</v>
      </c>
    </row>
    <row r="53" spans="1:2">
      <c r="B53" s="2" t="s">
        <v>8</v>
      </c>
    </row>
    <row r="54" spans="1:2">
      <c r="B54" s="2" t="s">
        <v>17</v>
      </c>
    </row>
    <row r="55" spans="1:2">
      <c r="B55" s="2"/>
    </row>
    <row r="56" spans="1:2">
      <c r="A56" s="12">
        <v>2.4</v>
      </c>
      <c r="B56" s="14" t="s">
        <v>43</v>
      </c>
    </row>
    <row r="57" spans="1:2">
      <c r="B57" s="2" t="s">
        <v>44</v>
      </c>
    </row>
    <row r="58" spans="1:2">
      <c r="B58" s="2" t="s">
        <v>45</v>
      </c>
    </row>
    <row r="59" spans="1:2">
      <c r="B59" s="2" t="s">
        <v>143</v>
      </c>
    </row>
    <row r="60" spans="1:2">
      <c r="B60" s="2"/>
    </row>
    <row r="61" spans="1:2">
      <c r="A61" s="12">
        <v>2.5</v>
      </c>
      <c r="B61" s="12" t="s">
        <v>18</v>
      </c>
    </row>
    <row r="62" spans="1:2">
      <c r="B62" s="3" t="s">
        <v>20</v>
      </c>
    </row>
    <row r="63" spans="1:2">
      <c r="B63" s="2" t="s">
        <v>21</v>
      </c>
    </row>
    <row r="64" spans="1:2">
      <c r="B64" s="2" t="s">
        <v>22</v>
      </c>
    </row>
    <row r="65" spans="1:2">
      <c r="B65" s="2" t="s">
        <v>23</v>
      </c>
    </row>
    <row r="66" spans="1:2">
      <c r="B66" s="2" t="s">
        <v>24</v>
      </c>
    </row>
    <row r="67" spans="1:2">
      <c r="B67" s="3" t="s">
        <v>19</v>
      </c>
    </row>
    <row r="68" spans="1:2">
      <c r="B68" s="2" t="s">
        <v>25</v>
      </c>
    </row>
    <row r="69" spans="1:2">
      <c r="B69" s="2" t="s">
        <v>26</v>
      </c>
    </row>
    <row r="70" spans="1:2">
      <c r="B70" s="2" t="s">
        <v>27</v>
      </c>
    </row>
    <row r="71" spans="1:2">
      <c r="B71" s="3"/>
    </row>
    <row r="72" spans="1:2">
      <c r="A72" s="12">
        <v>2.6</v>
      </c>
      <c r="B72" s="12" t="s">
        <v>31</v>
      </c>
    </row>
    <row r="73" spans="1:2">
      <c r="B73" s="2" t="s">
        <v>28</v>
      </c>
    </row>
    <row r="74" spans="1:2">
      <c r="B74" s="2" t="s">
        <v>29</v>
      </c>
    </row>
    <row r="75" spans="1:2">
      <c r="B75" s="2" t="s">
        <v>30</v>
      </c>
    </row>
    <row r="77" spans="1:2">
      <c r="A77" s="12">
        <v>2.7</v>
      </c>
      <c r="B77" s="12" t="s">
        <v>4</v>
      </c>
    </row>
    <row r="78" spans="1:2">
      <c r="B78" s="2" t="s">
        <v>32</v>
      </c>
    </row>
    <row r="79" spans="1:2">
      <c r="B79" s="2" t="s">
        <v>33</v>
      </c>
    </row>
    <row r="80" spans="1:2">
      <c r="A80" s="12">
        <v>2.8</v>
      </c>
      <c r="B80" s="12" t="s">
        <v>34</v>
      </c>
    </row>
    <row r="81" spans="1:2">
      <c r="B81" s="2" t="s">
        <v>144</v>
      </c>
    </row>
    <row r="82" spans="1:2">
      <c r="B82" s="2" t="s">
        <v>35</v>
      </c>
    </row>
    <row r="83" spans="1:2">
      <c r="B83" s="2" t="s">
        <v>36</v>
      </c>
    </row>
    <row r="84" spans="1:2">
      <c r="B84" s="2" t="s">
        <v>65</v>
      </c>
    </row>
    <row r="85" spans="1:2">
      <c r="B85" s="2" t="s">
        <v>37</v>
      </c>
    </row>
    <row r="86" spans="1:2">
      <c r="B86" s="2" t="s">
        <v>38</v>
      </c>
    </row>
    <row r="87" spans="1:2">
      <c r="B87" s="2" t="s">
        <v>39</v>
      </c>
    </row>
    <row r="89" spans="1:2">
      <c r="A89" s="12">
        <v>2.9</v>
      </c>
      <c r="B89" s="12" t="s">
        <v>145</v>
      </c>
    </row>
    <row r="90" spans="1:2">
      <c r="B90" s="2" t="s">
        <v>40</v>
      </c>
    </row>
    <row r="91" spans="1:2">
      <c r="B91" s="2" t="s">
        <v>41</v>
      </c>
    </row>
    <row r="92" spans="1:2">
      <c r="B92" s="2" t="s">
        <v>42</v>
      </c>
    </row>
    <row r="94" spans="1:2">
      <c r="A94" s="12">
        <v>2.1</v>
      </c>
      <c r="B94" s="14" t="s">
        <v>46</v>
      </c>
    </row>
    <row r="95" spans="1:2">
      <c r="B95" s="2" t="s">
        <v>47</v>
      </c>
    </row>
    <row r="96" spans="1:2">
      <c r="B96" s="2" t="s">
        <v>48</v>
      </c>
    </row>
    <row r="97" spans="1:5">
      <c r="B97" s="2" t="s">
        <v>49</v>
      </c>
    </row>
    <row r="99" spans="1:5">
      <c r="A99" s="1094" t="s">
        <v>2</v>
      </c>
      <c r="B99" s="1094" t="s">
        <v>146</v>
      </c>
    </row>
    <row r="101" spans="1:5">
      <c r="A101" s="12">
        <v>3.1</v>
      </c>
      <c r="B101" s="12" t="s">
        <v>216</v>
      </c>
    </row>
    <row r="102" spans="1:5">
      <c r="B102" s="2" t="s">
        <v>217</v>
      </c>
    </row>
    <row r="103" spans="1:5">
      <c r="B103" s="2" t="s">
        <v>218</v>
      </c>
    </row>
    <row r="104" spans="1:5">
      <c r="B104" s="2"/>
    </row>
    <row r="105" spans="1:5">
      <c r="A105" s="12">
        <v>3.2</v>
      </c>
      <c r="B105" s="12" t="s">
        <v>155</v>
      </c>
    </row>
    <row r="106" spans="1:5">
      <c r="B106" s="2" t="s">
        <v>156</v>
      </c>
      <c r="E106" s="283"/>
    </row>
    <row r="107" spans="1:5">
      <c r="B107" s="2" t="s">
        <v>157</v>
      </c>
    </row>
    <row r="109" spans="1:5">
      <c r="A109" s="12">
        <v>3.3</v>
      </c>
      <c r="B109" s="12" t="s">
        <v>158</v>
      </c>
    </row>
    <row r="110" spans="1:5">
      <c r="B110" s="2" t="s">
        <v>160</v>
      </c>
    </row>
    <row r="111" spans="1:5">
      <c r="B111" s="2" t="s">
        <v>159</v>
      </c>
    </row>
    <row r="113" spans="1:2">
      <c r="A113" s="12">
        <v>3.4</v>
      </c>
      <c r="B113" s="12" t="s">
        <v>161</v>
      </c>
    </row>
    <row r="114" spans="1:2">
      <c r="B114" s="2" t="s">
        <v>147</v>
      </c>
    </row>
    <row r="115" spans="1:2">
      <c r="B115" s="2" t="s">
        <v>148</v>
      </c>
    </row>
    <row r="117" spans="1:2">
      <c r="A117" s="12">
        <v>3.5</v>
      </c>
      <c r="B117" s="12" t="s">
        <v>171</v>
      </c>
    </row>
    <row r="118" spans="1:2">
      <c r="B118" t="s">
        <v>162</v>
      </c>
    </row>
    <row r="119" spans="1:2">
      <c r="B119" s="2" t="s">
        <v>163</v>
      </c>
    </row>
    <row r="120" spans="1:2">
      <c r="B120" s="2" t="s">
        <v>164</v>
      </c>
    </row>
    <row r="121" spans="1:2">
      <c r="B121" s="2" t="s">
        <v>165</v>
      </c>
    </row>
    <row r="122" spans="1:2">
      <c r="B122" t="s">
        <v>149</v>
      </c>
    </row>
    <row r="124" spans="1:2">
      <c r="A124" s="12">
        <v>3.6</v>
      </c>
      <c r="B124" s="12" t="s">
        <v>214</v>
      </c>
    </row>
    <row r="125" spans="1:2">
      <c r="B125" s="2" t="s">
        <v>213</v>
      </c>
    </row>
    <row r="126" spans="1:2">
      <c r="B126" s="2" t="s">
        <v>212</v>
      </c>
    </row>
    <row r="128" spans="1:2">
      <c r="A128" s="12">
        <v>3.7</v>
      </c>
      <c r="B128" s="12" t="s">
        <v>224</v>
      </c>
    </row>
    <row r="129" spans="1:2">
      <c r="B129" s="2" t="s">
        <v>166</v>
      </c>
    </row>
    <row r="130" spans="1:2">
      <c r="B130" s="2" t="s">
        <v>222</v>
      </c>
    </row>
    <row r="131" spans="1:2">
      <c r="B131" s="2" t="s">
        <v>167</v>
      </c>
    </row>
    <row r="132" spans="1:2">
      <c r="B132" s="2" t="s">
        <v>219</v>
      </c>
    </row>
    <row r="133" spans="1:2">
      <c r="B133" s="2" t="s">
        <v>223</v>
      </c>
    </row>
    <row r="134" spans="1:2">
      <c r="B134" s="2" t="s">
        <v>220</v>
      </c>
    </row>
    <row r="135" spans="1:2">
      <c r="B135" s="2" t="s">
        <v>221</v>
      </c>
    </row>
    <row r="136" spans="1:2">
      <c r="B136" s="2" t="s">
        <v>225</v>
      </c>
    </row>
    <row r="137" spans="1:2">
      <c r="B137" s="2" t="s">
        <v>226</v>
      </c>
    </row>
    <row r="138" spans="1:2">
      <c r="B138" s="2" t="s">
        <v>228</v>
      </c>
    </row>
    <row r="139" spans="1:2">
      <c r="B139" s="2" t="s">
        <v>229</v>
      </c>
    </row>
    <row r="140" spans="1:2">
      <c r="B140" s="2" t="s">
        <v>233</v>
      </c>
    </row>
    <row r="141" spans="1:2">
      <c r="B141" s="2"/>
    </row>
    <row r="142" spans="1:2">
      <c r="A142" s="12">
        <v>3.8</v>
      </c>
      <c r="B142" s="12" t="s">
        <v>227</v>
      </c>
    </row>
    <row r="143" spans="1:2">
      <c r="B143" s="2" t="s">
        <v>47</v>
      </c>
    </row>
    <row r="144" spans="1:2">
      <c r="B144" s="2" t="s">
        <v>48</v>
      </c>
    </row>
    <row r="145" spans="1:2">
      <c r="B145" s="2" t="s">
        <v>49</v>
      </c>
    </row>
    <row r="147" spans="1:2">
      <c r="A147" s="12">
        <v>3.9</v>
      </c>
      <c r="B147" s="12" t="s">
        <v>231</v>
      </c>
    </row>
    <row r="148" spans="1:2">
      <c r="B148" t="s">
        <v>150</v>
      </c>
    </row>
    <row r="149" spans="1:2">
      <c r="B149" t="s">
        <v>230</v>
      </c>
    </row>
    <row r="151" spans="1:2">
      <c r="A151" s="1094" t="s">
        <v>1237</v>
      </c>
      <c r="B151" s="1094" t="s">
        <v>1238</v>
      </c>
    </row>
    <row r="153" spans="1:2">
      <c r="A153" s="12">
        <v>4.0999999999999996</v>
      </c>
      <c r="B153" s="12" t="s">
        <v>1239</v>
      </c>
    </row>
    <row r="154" spans="1:2">
      <c r="B154" s="181" t="s">
        <v>1240</v>
      </c>
    </row>
  </sheetData>
  <mergeCells count="1">
    <mergeCell ref="A1:E1"/>
  </mergeCells>
  <hyperlinks>
    <hyperlink ref="B125" r:id="rId1" display="http://www.dict.cc/englisch-deutsch/stepped.html"/>
  </hyperlinks>
  <pageMargins left="0.7" right="0.7" top="0.78740157499999996" bottom="0.78740157499999996" header="0.3" footer="0.3"/>
  <pageSetup paperSize="9" scale="6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JZ500"/>
  <sheetViews>
    <sheetView zoomScale="60" zoomScaleNormal="60" workbookViewId="0">
      <pane xSplit="1" topLeftCell="GJ1" activePane="topRight" state="frozen"/>
      <selection pane="topRight" activeCell="GJ1" sqref="GJ1"/>
    </sheetView>
  </sheetViews>
  <sheetFormatPr baseColWidth="10" defaultColWidth="11.42578125" defaultRowHeight="15" outlineLevelRow="1"/>
  <cols>
    <col min="1" max="1" width="28.85546875" style="5" customWidth="1"/>
    <col min="2" max="2" width="11.5703125" style="243" bestFit="1" customWidth="1"/>
    <col min="3" max="19" width="35" style="27" customWidth="1"/>
    <col min="20" max="23" width="35" style="29" customWidth="1"/>
    <col min="24" max="36" width="35" style="27" customWidth="1"/>
    <col min="37" max="38" width="35" style="107" customWidth="1"/>
    <col min="39" max="54" width="35" style="27" customWidth="1"/>
    <col min="55" max="62" width="35" style="680" customWidth="1"/>
    <col min="63" max="63" width="35" style="27" customWidth="1"/>
    <col min="64" max="85" width="35" style="680" customWidth="1"/>
    <col min="86" max="86" width="35" style="62" customWidth="1"/>
    <col min="87" max="87" width="35" style="680" customWidth="1"/>
    <col min="88" max="88" width="35" style="62" customWidth="1"/>
    <col min="89" max="89" width="35" style="680" customWidth="1"/>
    <col min="90" max="90" width="35" style="62" customWidth="1"/>
    <col min="91" max="91" width="35" style="680" customWidth="1"/>
    <col min="92" max="92" width="35" style="62" customWidth="1"/>
    <col min="93" max="93" width="35" style="680" customWidth="1"/>
    <col min="94" max="94" width="35" style="62" customWidth="1"/>
    <col min="95" max="96" width="35" style="680" customWidth="1"/>
    <col min="97" max="97" width="35" style="237" customWidth="1"/>
    <col min="98" max="98" width="35" style="27" customWidth="1"/>
    <col min="99" max="99" width="35" style="237" customWidth="1"/>
    <col min="100" max="100" width="35" style="107" customWidth="1"/>
    <col min="101" max="101" width="35" style="62" customWidth="1"/>
    <col min="102" max="102" width="35" style="680" customWidth="1"/>
    <col min="103" max="103" width="35" style="62" customWidth="1"/>
    <col min="104" max="104" width="35" style="680" customWidth="1"/>
    <col min="105" max="167" width="35" style="62" customWidth="1"/>
    <col min="168" max="168" width="35" style="680" customWidth="1"/>
    <col min="169" max="169" width="35" style="32" customWidth="1"/>
    <col min="170" max="170" width="35" style="680" customWidth="1"/>
    <col min="171" max="171" width="35" style="62" customWidth="1"/>
    <col min="172" max="172" width="35" style="680" customWidth="1"/>
    <col min="173" max="173" width="35" style="62" customWidth="1"/>
    <col min="174" max="174" width="35" style="680" customWidth="1"/>
    <col min="175" max="175" width="35" style="62" customWidth="1"/>
    <col min="176" max="176" width="35" style="680" customWidth="1"/>
    <col min="177" max="177" width="35" style="62" customWidth="1"/>
    <col min="178" max="178" width="35" style="680" customWidth="1"/>
    <col min="179" max="179" width="35" style="62" customWidth="1"/>
    <col min="180" max="180" width="35" style="680" customWidth="1"/>
    <col min="181" max="181" width="35" style="62" customWidth="1"/>
    <col min="182" max="182" width="35" style="680" customWidth="1"/>
    <col min="183" max="185" width="35" style="62" customWidth="1"/>
    <col min="186" max="186" width="35" style="680" customWidth="1"/>
    <col min="187" max="188" width="35" style="62" customWidth="1"/>
    <col min="189" max="189" width="35" style="680" customWidth="1"/>
    <col min="190" max="190" width="35" style="32" customWidth="1"/>
    <col min="191" max="191" width="34.28515625" style="399" customWidth="1"/>
    <col min="192" max="192" width="34.28515625" style="882" customWidth="1"/>
    <col min="193" max="193" width="20.7109375" style="786" customWidth="1"/>
    <col min="194" max="194" width="10.7109375" style="395" customWidth="1"/>
    <col min="195" max="195" width="11.42578125" style="918"/>
    <col min="196" max="196" width="11.42578125" style="85"/>
    <col min="197" max="197" width="11.42578125" style="62"/>
    <col min="198" max="198" width="11.42578125" style="44"/>
    <col min="199" max="199" width="11.42578125" style="83"/>
    <col min="200" max="201" width="11.42578125" style="62"/>
    <col min="202" max="206" width="11.42578125" style="85"/>
    <col min="207" max="207" width="11.42578125" style="62"/>
    <col min="208" max="208" width="15.7109375" style="680" customWidth="1"/>
    <col min="209" max="209" width="15.7109375" style="62" customWidth="1"/>
    <col min="210" max="212" width="18.28515625" style="62" customWidth="1"/>
    <col min="213" max="215" width="10.7109375" style="62" customWidth="1"/>
    <col min="216" max="216" width="10.7109375" style="680" customWidth="1"/>
    <col min="217" max="220" width="11.42578125" style="62"/>
    <col min="221" max="221" width="25.7109375" style="62" customWidth="1"/>
    <col min="222" max="223" width="15.7109375" style="62" customWidth="1"/>
    <col min="224" max="224" width="11.42578125" style="680"/>
    <col min="225" max="225" width="16.7109375" style="62" customWidth="1"/>
    <col min="226" max="232" width="11.42578125" style="62"/>
    <col min="233" max="233" width="11.42578125" style="401"/>
    <col min="234" max="234" width="11.5703125" style="62" bestFit="1" customWidth="1"/>
    <col min="235" max="235" width="13" style="62" bestFit="1" customWidth="1"/>
    <col min="236" max="245" width="11.42578125" style="62"/>
    <col min="246" max="246" width="11.42578125" style="680"/>
    <col min="247" max="251" width="11.42578125" style="62"/>
    <col min="252" max="252" width="11.42578125" style="680"/>
    <col min="253" max="254" width="11.42578125" style="62"/>
  </cols>
  <sheetData>
    <row r="1" spans="1:282" ht="18.75"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19"/>
      <c r="U1" s="419"/>
      <c r="V1" s="419"/>
      <c r="W1" s="419"/>
      <c r="X1" s="400"/>
      <c r="Y1" s="400"/>
      <c r="Z1" s="400"/>
      <c r="AA1" s="400"/>
      <c r="AB1" s="400"/>
      <c r="AC1" s="400"/>
      <c r="AD1" s="400"/>
      <c r="AE1" s="400"/>
      <c r="AF1" s="400"/>
      <c r="AG1" s="400"/>
      <c r="AH1" s="400"/>
      <c r="AI1" s="400"/>
      <c r="AJ1" s="400"/>
      <c r="AK1" s="162"/>
      <c r="AL1" s="162"/>
      <c r="AM1" s="400"/>
      <c r="AN1" s="400"/>
      <c r="AO1" s="400"/>
      <c r="AP1" s="400"/>
      <c r="AQ1" s="400"/>
      <c r="AR1" s="400"/>
      <c r="AS1" s="400"/>
      <c r="AT1" s="400"/>
      <c r="AU1" s="400"/>
      <c r="AV1" s="400"/>
      <c r="AW1" s="400"/>
      <c r="AX1" s="400"/>
      <c r="AY1" s="400"/>
      <c r="AZ1" s="400"/>
      <c r="BA1" s="400"/>
      <c r="BB1" s="400"/>
      <c r="BC1" s="689"/>
      <c r="BD1" s="689"/>
      <c r="BE1" s="689"/>
      <c r="BF1" s="689"/>
      <c r="BG1" s="689"/>
      <c r="BH1" s="689"/>
      <c r="BI1" s="689"/>
      <c r="BJ1" s="689"/>
      <c r="BK1" s="400"/>
      <c r="BL1" s="689"/>
      <c r="BM1" s="689"/>
      <c r="BN1" s="689"/>
      <c r="BO1" s="689"/>
      <c r="BP1" s="689"/>
      <c r="BQ1" s="689"/>
      <c r="BR1" s="689"/>
      <c r="BS1" s="689"/>
      <c r="BT1" s="689"/>
      <c r="BU1" s="689"/>
      <c r="BV1" s="689"/>
      <c r="BW1" s="689"/>
      <c r="BX1" s="689"/>
      <c r="BY1" s="689"/>
      <c r="BZ1" s="689"/>
      <c r="CA1" s="689"/>
      <c r="CB1" s="689"/>
      <c r="CC1" s="689"/>
      <c r="CD1" s="689"/>
      <c r="CE1" s="689"/>
      <c r="CF1" s="689"/>
      <c r="CG1" s="689"/>
      <c r="CH1" s="729"/>
      <c r="CI1" s="689"/>
      <c r="CJ1" s="729"/>
      <c r="CK1" s="689"/>
      <c r="CL1" s="729"/>
      <c r="CM1" s="689"/>
      <c r="CN1" s="729"/>
      <c r="CO1" s="689"/>
      <c r="CP1" s="729"/>
      <c r="CQ1" s="689"/>
      <c r="CR1" s="689"/>
      <c r="CS1" s="730"/>
      <c r="CT1" s="400"/>
      <c r="CU1" s="730"/>
      <c r="CV1" s="162"/>
      <c r="CW1" s="729"/>
      <c r="CX1" s="689"/>
      <c r="CY1" s="729"/>
      <c r="CZ1" s="689"/>
      <c r="DA1" s="729"/>
      <c r="DB1" s="729"/>
      <c r="DC1" s="729"/>
      <c r="DD1" s="729"/>
      <c r="DE1" s="729"/>
      <c r="DF1" s="729"/>
      <c r="DG1" s="729"/>
      <c r="DH1" s="729"/>
      <c r="DI1" s="729"/>
      <c r="DJ1" s="729"/>
      <c r="DK1" s="729"/>
      <c r="DL1" s="729"/>
      <c r="DM1" s="729"/>
      <c r="DN1" s="729"/>
      <c r="DO1" s="729"/>
      <c r="DP1" s="729"/>
      <c r="DQ1" s="729"/>
      <c r="DR1" s="729"/>
      <c r="DS1" s="729"/>
      <c r="DT1" s="729"/>
      <c r="DU1" s="729"/>
      <c r="DV1" s="729"/>
      <c r="DW1" s="729"/>
      <c r="DX1" s="729"/>
      <c r="DY1" s="729"/>
      <c r="DZ1" s="729"/>
      <c r="EA1" s="729"/>
      <c r="EB1" s="729"/>
      <c r="EC1" s="729"/>
      <c r="ED1" s="729"/>
      <c r="EE1" s="729"/>
      <c r="EF1" s="729"/>
      <c r="EG1" s="729"/>
      <c r="EH1" s="729"/>
      <c r="EI1" s="729"/>
      <c r="EJ1" s="729"/>
      <c r="EK1" s="729"/>
      <c r="EL1" s="729"/>
      <c r="EM1" s="729"/>
      <c r="EN1" s="729"/>
      <c r="EO1" s="729"/>
      <c r="EP1" s="729"/>
      <c r="EQ1" s="729"/>
      <c r="ER1" s="729"/>
      <c r="ES1" s="729"/>
      <c r="ET1" s="729"/>
      <c r="EU1" s="729"/>
      <c r="EV1" s="729"/>
      <c r="EW1" s="729"/>
      <c r="EX1" s="729"/>
      <c r="EY1" s="729"/>
      <c r="EZ1" s="729"/>
      <c r="FA1" s="729"/>
      <c r="FB1" s="729"/>
      <c r="FC1" s="729"/>
      <c r="FD1" s="729"/>
      <c r="FE1" s="729"/>
      <c r="FF1" s="729"/>
      <c r="FG1" s="729"/>
      <c r="FH1" s="729"/>
      <c r="FI1" s="729"/>
      <c r="FJ1" s="729"/>
      <c r="FK1" s="729"/>
      <c r="FL1" s="689"/>
      <c r="FM1" s="633"/>
      <c r="FN1" s="689"/>
      <c r="FO1" s="729"/>
      <c r="FP1" s="689"/>
      <c r="FQ1" s="729"/>
      <c r="FR1" s="689"/>
      <c r="FS1" s="729"/>
      <c r="FT1" s="689"/>
      <c r="FU1" s="729"/>
      <c r="FV1" s="689"/>
      <c r="FW1" s="729"/>
      <c r="FX1" s="689"/>
      <c r="FY1" s="729"/>
      <c r="FZ1" s="689"/>
      <c r="GA1" s="729"/>
      <c r="GB1" s="729"/>
      <c r="GC1" s="729"/>
      <c r="GD1" s="689"/>
      <c r="GE1" s="729"/>
      <c r="GF1" s="729"/>
      <c r="GG1" s="689"/>
      <c r="GH1" s="633"/>
      <c r="GI1" s="462"/>
      <c r="GJ1" s="880"/>
      <c r="GK1" s="933"/>
      <c r="GL1" s="398"/>
      <c r="GM1" s="398"/>
      <c r="GN1" s="398"/>
      <c r="GO1" s="935"/>
      <c r="GP1" s="934"/>
      <c r="GQ1" s="902" t="s">
        <v>1242</v>
      </c>
      <c r="GR1" s="902"/>
      <c r="GS1" s="903"/>
      <c r="GT1" s="936"/>
      <c r="GU1" s="910"/>
      <c r="GV1" s="903"/>
      <c r="GW1" s="903"/>
      <c r="GX1" s="902"/>
      <c r="GY1" s="910"/>
      <c r="GZ1" s="934"/>
      <c r="HA1" s="911" t="s">
        <v>1257</v>
      </c>
      <c r="HB1" s="912"/>
      <c r="HC1" s="913"/>
      <c r="HD1" s="913"/>
      <c r="HE1" s="913"/>
      <c r="HF1" s="913"/>
      <c r="HG1" s="913"/>
      <c r="HH1" s="937"/>
      <c r="HI1" s="902" t="s">
        <v>1291</v>
      </c>
      <c r="HJ1" s="910"/>
      <c r="HK1" s="910"/>
      <c r="HL1" s="910"/>
      <c r="HM1" s="910"/>
      <c r="HN1" s="910"/>
      <c r="HO1" s="910"/>
      <c r="HP1" s="934"/>
      <c r="HQ1" s="911" t="s">
        <v>1258</v>
      </c>
      <c r="HR1" s="912"/>
      <c r="HS1" s="912"/>
      <c r="HT1" s="912"/>
      <c r="HU1" s="912"/>
      <c r="HV1" s="912"/>
      <c r="HW1" s="912"/>
      <c r="HX1" s="912"/>
      <c r="HY1" s="934"/>
      <c r="HZ1" s="942" t="s">
        <v>1627</v>
      </c>
      <c r="IA1" s="942"/>
      <c r="IB1" s="942"/>
      <c r="IC1" s="942"/>
      <c r="ID1" s="942"/>
      <c r="IE1" s="942"/>
      <c r="IF1" s="942"/>
      <c r="IG1" s="942"/>
      <c r="IH1" s="942"/>
      <c r="II1" s="942"/>
      <c r="IJ1" s="942"/>
      <c r="IK1" s="903"/>
      <c r="IL1" s="937"/>
      <c r="IM1" s="905" t="s">
        <v>1282</v>
      </c>
      <c r="IN1" s="906"/>
      <c r="IO1" s="906"/>
      <c r="IP1" s="906"/>
      <c r="IQ1" s="907"/>
      <c r="IR1" s="460"/>
      <c r="IS1" s="188"/>
      <c r="IT1" s="188"/>
      <c r="IU1" s="188"/>
      <c r="IV1" s="188"/>
      <c r="IW1" s="188"/>
      <c r="IX1" s="188"/>
      <c r="IY1" s="188"/>
      <c r="IZ1" s="188"/>
    </row>
    <row r="2" spans="1:282" s="69" customFormat="1" ht="18.75">
      <c r="A2" s="53"/>
      <c r="B2" s="54" t="s">
        <v>239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106"/>
      <c r="AL2" s="106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34"/>
      <c r="BD2" s="34"/>
      <c r="BE2" s="34"/>
      <c r="BK2" s="30"/>
      <c r="CH2" s="435"/>
      <c r="CJ2" s="435"/>
      <c r="CL2" s="435"/>
      <c r="CN2" s="435"/>
      <c r="CP2" s="435"/>
      <c r="CS2" s="440"/>
      <c r="CT2" s="53"/>
      <c r="CU2" s="440"/>
      <c r="CV2" s="106"/>
      <c r="CW2" s="444"/>
      <c r="CX2" s="229"/>
      <c r="CY2" s="448"/>
      <c r="CZ2" s="30"/>
      <c r="DA2" s="448"/>
      <c r="DB2" s="448"/>
      <c r="DC2" s="448"/>
      <c r="DD2" s="448"/>
      <c r="DE2" s="448"/>
      <c r="DF2" s="448"/>
      <c r="DG2" s="448"/>
      <c r="DH2" s="448"/>
      <c r="DI2" s="448"/>
      <c r="DJ2" s="448"/>
      <c r="DK2" s="448"/>
      <c r="DL2" s="448"/>
      <c r="DM2" s="448"/>
      <c r="DN2" s="448"/>
      <c r="DO2" s="448"/>
      <c r="DP2" s="448"/>
      <c r="DQ2" s="448"/>
      <c r="DR2" s="448"/>
      <c r="DS2" s="448"/>
      <c r="DT2" s="448"/>
      <c r="DU2" s="448"/>
      <c r="DV2" s="448"/>
      <c r="DW2" s="448"/>
      <c r="DX2" s="448"/>
      <c r="DY2" s="448"/>
      <c r="DZ2" s="448"/>
      <c r="EA2" s="448"/>
      <c r="EB2" s="448"/>
      <c r="EC2" s="448"/>
      <c r="ED2" s="448"/>
      <c r="EE2" s="448"/>
      <c r="EF2" s="448"/>
      <c r="EG2" s="448"/>
      <c r="EH2" s="448"/>
      <c r="EI2" s="448"/>
      <c r="EJ2" s="448"/>
      <c r="EK2" s="448"/>
      <c r="EL2" s="448"/>
      <c r="EM2" s="448"/>
      <c r="EN2" s="448"/>
      <c r="EO2" s="448"/>
      <c r="EP2" s="448"/>
      <c r="EQ2" s="448"/>
      <c r="ER2" s="448"/>
      <c r="ES2" s="448"/>
      <c r="ET2" s="448"/>
      <c r="EU2" s="448"/>
      <c r="EV2" s="448"/>
      <c r="EW2" s="448"/>
      <c r="EX2" s="448"/>
      <c r="EY2" s="448"/>
      <c r="EZ2" s="448"/>
      <c r="FA2" s="448"/>
      <c r="FB2" s="448"/>
      <c r="FC2" s="448"/>
      <c r="FD2" s="448"/>
      <c r="FE2" s="448"/>
      <c r="FF2" s="448"/>
      <c r="FG2" s="448"/>
      <c r="FH2" s="448"/>
      <c r="FI2" s="448"/>
      <c r="FJ2" s="448"/>
      <c r="FK2" s="448"/>
      <c r="FL2" s="230"/>
      <c r="FM2" s="634"/>
      <c r="FN2" s="230"/>
      <c r="FO2" s="776"/>
      <c r="FP2" s="230"/>
      <c r="FQ2" s="776"/>
      <c r="FR2" s="230"/>
      <c r="FS2" s="776"/>
      <c r="FT2" s="230"/>
      <c r="FU2" s="776"/>
      <c r="FV2" s="230"/>
      <c r="FW2" s="776"/>
      <c r="FX2" s="230"/>
      <c r="FY2" s="776"/>
      <c r="FZ2" s="230"/>
      <c r="GA2" s="776"/>
      <c r="GB2" s="776"/>
      <c r="GC2" s="776"/>
      <c r="GD2" s="230"/>
      <c r="GE2" s="776"/>
      <c r="GF2" s="776"/>
      <c r="GG2" s="230"/>
      <c r="GH2" s="634"/>
      <c r="GI2" s="295"/>
      <c r="GJ2" s="881" t="s">
        <v>1164</v>
      </c>
      <c r="GK2" s="376" t="s">
        <v>1163</v>
      </c>
      <c r="GL2" s="362"/>
      <c r="GM2" s="398"/>
      <c r="GN2" s="398"/>
      <c r="GO2" s="935"/>
      <c r="GP2" s="926"/>
      <c r="GQ2" s="914"/>
      <c r="GR2" s="914"/>
      <c r="GS2" s="939"/>
      <c r="GT2" s="935"/>
      <c r="GU2" s="398"/>
      <c r="GV2" s="939"/>
      <c r="GW2" s="939"/>
      <c r="GX2" s="914"/>
      <c r="GY2" s="398"/>
      <c r="GZ2" s="428"/>
      <c r="HA2" s="362"/>
      <c r="HB2" s="362"/>
      <c r="HC2" s="188"/>
      <c r="HD2" s="188"/>
      <c r="HE2" s="188"/>
      <c r="HF2" s="188"/>
      <c r="HG2" s="188"/>
      <c r="HH2" s="401"/>
      <c r="HI2" s="914"/>
      <c r="HJ2" s="398"/>
      <c r="HK2" s="398"/>
      <c r="HL2" s="398"/>
      <c r="HM2" s="398"/>
      <c r="HN2" s="398"/>
      <c r="HO2" s="398"/>
      <c r="HP2" s="401"/>
      <c r="HQ2" s="188"/>
      <c r="HR2" s="188"/>
      <c r="HS2" s="188"/>
      <c r="HT2" s="188"/>
      <c r="HU2" s="188"/>
      <c r="HV2" s="188"/>
      <c r="HW2" s="188"/>
      <c r="HX2" s="188"/>
      <c r="HY2" s="401"/>
      <c r="HZ2" s="188"/>
      <c r="IA2" s="188"/>
      <c r="IB2" s="188"/>
      <c r="IC2" s="188"/>
      <c r="ID2" s="188"/>
      <c r="IE2" s="188"/>
      <c r="IF2" s="188"/>
      <c r="IG2" s="188"/>
      <c r="IH2" s="616"/>
      <c r="II2" s="616"/>
      <c r="IJ2" s="616"/>
      <c r="IK2" s="188"/>
      <c r="IL2" s="401"/>
      <c r="IM2" s="938"/>
      <c r="IN2" s="43"/>
      <c r="IO2" s="43"/>
      <c r="IP2" s="43"/>
      <c r="IQ2" s="188"/>
      <c r="IR2" s="401"/>
      <c r="IS2" s="188"/>
      <c r="IT2" s="188"/>
      <c r="IU2" s="188"/>
      <c r="IV2" s="188"/>
      <c r="IW2" s="188"/>
      <c r="IX2" s="188"/>
      <c r="IY2" s="188"/>
      <c r="IZ2" s="326"/>
    </row>
    <row r="3" spans="1:282" ht="15" customHeight="1">
      <c r="A3" s="5" t="s">
        <v>51</v>
      </c>
      <c r="B3" s="241" t="s">
        <v>240</v>
      </c>
      <c r="C3" s="27" t="s">
        <v>56</v>
      </c>
      <c r="D3" s="27" t="s">
        <v>642</v>
      </c>
      <c r="E3" s="27" t="s">
        <v>204</v>
      </c>
      <c r="F3" s="27" t="s">
        <v>88</v>
      </c>
      <c r="G3" s="27" t="s">
        <v>97</v>
      </c>
      <c r="H3" s="27" t="s">
        <v>102</v>
      </c>
      <c r="I3" s="29" t="s">
        <v>108</v>
      </c>
      <c r="J3" s="27" t="s">
        <v>655</v>
      </c>
      <c r="K3" s="29" t="s">
        <v>843</v>
      </c>
      <c r="L3" s="27" t="s">
        <v>181</v>
      </c>
      <c r="M3" s="27" t="s">
        <v>184</v>
      </c>
      <c r="N3" s="27" t="s">
        <v>188</v>
      </c>
      <c r="O3" s="27" t="s">
        <v>1425</v>
      </c>
      <c r="P3" s="27" t="s">
        <v>1427</v>
      </c>
      <c r="Q3" s="27" t="s">
        <v>1429</v>
      </c>
      <c r="R3" s="680" t="s">
        <v>1624</v>
      </c>
      <c r="S3" s="29" t="s">
        <v>298</v>
      </c>
      <c r="T3" s="27" t="s">
        <v>299</v>
      </c>
      <c r="U3" s="27" t="s">
        <v>300</v>
      </c>
      <c r="V3" s="29" t="s">
        <v>301</v>
      </c>
      <c r="W3" s="29" t="s">
        <v>302</v>
      </c>
      <c r="X3" s="29" t="s">
        <v>411</v>
      </c>
      <c r="Y3" s="29" t="s">
        <v>423</v>
      </c>
      <c r="Z3" s="29" t="s">
        <v>427</v>
      </c>
      <c r="AA3" s="181" t="s">
        <v>1611</v>
      </c>
      <c r="AB3" s="29" t="s">
        <v>431</v>
      </c>
      <c r="AC3" s="29" t="s">
        <v>438</v>
      </c>
      <c r="AD3" s="29" t="s">
        <v>441</v>
      </c>
      <c r="AE3" s="29" t="s">
        <v>444</v>
      </c>
      <c r="AF3" s="746" t="s">
        <v>1587</v>
      </c>
      <c r="AG3" s="746" t="s">
        <v>1585</v>
      </c>
      <c r="AH3" s="746" t="s">
        <v>1583</v>
      </c>
      <c r="AI3" s="746" t="s">
        <v>1581</v>
      </c>
      <c r="AJ3" s="29" t="s">
        <v>447</v>
      </c>
      <c r="AK3" s="107" t="s">
        <v>1123</v>
      </c>
      <c r="AL3" s="107" t="s">
        <v>1125</v>
      </c>
      <c r="AM3" s="29" t="s">
        <v>449</v>
      </c>
      <c r="AN3" s="29" t="s">
        <v>451</v>
      </c>
      <c r="AO3" s="29" t="s">
        <v>458</v>
      </c>
      <c r="AP3" s="29" t="s">
        <v>464</v>
      </c>
      <c r="AQ3" s="29" t="s">
        <v>468</v>
      </c>
      <c r="AR3" s="29" t="s">
        <v>472</v>
      </c>
      <c r="AS3" s="680" t="s">
        <v>476</v>
      </c>
      <c r="AT3" s="680" t="s">
        <v>696</v>
      </c>
      <c r="AU3" s="680" t="s">
        <v>482</v>
      </c>
      <c r="AV3" s="680" t="s">
        <v>489</v>
      </c>
      <c r="AW3" s="680" t="s">
        <v>496</v>
      </c>
      <c r="AX3" s="680" t="s">
        <v>501</v>
      </c>
      <c r="AY3" s="680" t="s">
        <v>504</v>
      </c>
      <c r="AZ3" s="680" t="s">
        <v>510</v>
      </c>
      <c r="BA3" s="680" t="s">
        <v>513</v>
      </c>
      <c r="BB3" s="680" t="s">
        <v>517</v>
      </c>
      <c r="BC3" s="680" t="s">
        <v>526</v>
      </c>
      <c r="BD3" s="680" t="s">
        <v>541</v>
      </c>
      <c r="BE3" s="33" t="s">
        <v>616</v>
      </c>
      <c r="BF3" s="680" t="s">
        <v>660</v>
      </c>
      <c r="BG3" s="680" t="s">
        <v>664</v>
      </c>
      <c r="BH3" s="680" t="s">
        <v>667</v>
      </c>
      <c r="BI3" s="680" t="s">
        <v>669</v>
      </c>
      <c r="BJ3" s="680" t="s">
        <v>673</v>
      </c>
      <c r="BK3" s="27" t="s">
        <v>676</v>
      </c>
      <c r="BL3" s="680" t="s">
        <v>680</v>
      </c>
      <c r="BM3" s="680" t="s">
        <v>1578</v>
      </c>
      <c r="BN3" s="680" t="s">
        <v>689</v>
      </c>
      <c r="BO3" s="680" t="s">
        <v>692</v>
      </c>
      <c r="BP3" s="680" t="s">
        <v>697</v>
      </c>
      <c r="BQ3" s="680" t="s">
        <v>704</v>
      </c>
      <c r="BR3" s="680" t="s">
        <v>707</v>
      </c>
      <c r="BS3" s="680" t="s">
        <v>709</v>
      </c>
      <c r="BT3" s="680" t="s">
        <v>710</v>
      </c>
      <c r="BU3" s="680" t="s">
        <v>711</v>
      </c>
      <c r="BV3" s="680" t="s">
        <v>715</v>
      </c>
      <c r="BW3" s="680" t="s">
        <v>719</v>
      </c>
      <c r="BX3" s="680" t="s">
        <v>722</v>
      </c>
      <c r="BY3" s="680" t="s">
        <v>726</v>
      </c>
      <c r="BZ3" s="680" t="s">
        <v>728</v>
      </c>
      <c r="CA3" s="680" t="s">
        <v>730</v>
      </c>
      <c r="CB3" s="746" t="s">
        <v>1608</v>
      </c>
      <c r="CC3" s="746" t="s">
        <v>1606</v>
      </c>
      <c r="CD3" s="746" t="s">
        <v>1605</v>
      </c>
      <c r="CE3" s="680" t="s">
        <v>732</v>
      </c>
      <c r="CF3" s="680" t="s">
        <v>736</v>
      </c>
      <c r="CG3" s="680" t="s">
        <v>740</v>
      </c>
      <c r="CH3" s="62" t="s">
        <v>743</v>
      </c>
      <c r="CI3" s="680" t="s">
        <v>746</v>
      </c>
      <c r="CJ3" s="62" t="s">
        <v>749</v>
      </c>
      <c r="CK3" s="680" t="s">
        <v>752</v>
      </c>
      <c r="CL3" s="62" t="s">
        <v>755</v>
      </c>
      <c r="CM3" s="680" t="s">
        <v>757</v>
      </c>
      <c r="CN3" s="62" t="s">
        <v>759</v>
      </c>
      <c r="CO3" s="680" t="s">
        <v>760</v>
      </c>
      <c r="CP3" s="62" t="s">
        <v>761</v>
      </c>
      <c r="CQ3" s="680" t="s">
        <v>763</v>
      </c>
      <c r="CR3" s="46" t="s">
        <v>796</v>
      </c>
      <c r="CS3" s="237" t="s">
        <v>650</v>
      </c>
      <c r="CT3" s="27" t="s">
        <v>650</v>
      </c>
      <c r="CU3" s="237" t="s">
        <v>646</v>
      </c>
      <c r="CW3" s="731" t="s">
        <v>896</v>
      </c>
      <c r="CX3" s="446" t="s">
        <v>897</v>
      </c>
      <c r="CY3" s="731" t="s">
        <v>898</v>
      </c>
      <c r="CZ3" s="446" t="s">
        <v>899</v>
      </c>
      <c r="DA3" s="731" t="s">
        <v>900</v>
      </c>
      <c r="DB3" s="732" t="s">
        <v>1294</v>
      </c>
      <c r="DC3" s="732" t="s">
        <v>1300</v>
      </c>
      <c r="DD3" s="732" t="s">
        <v>1307</v>
      </c>
      <c r="DE3" t="s">
        <v>1617</v>
      </c>
      <c r="DF3" s="732" t="s">
        <v>1305</v>
      </c>
      <c r="DG3" s="732" t="s">
        <v>1303</v>
      </c>
      <c r="DH3" s="732" t="s">
        <v>1298</v>
      </c>
      <c r="DI3" s="732" t="s">
        <v>1309</v>
      </c>
      <c r="DJ3" s="732" t="s">
        <v>1310</v>
      </c>
      <c r="DK3" s="731" t="s">
        <v>1296</v>
      </c>
      <c r="DL3" s="731" t="s">
        <v>1313</v>
      </c>
      <c r="DM3" s="731" t="s">
        <v>1314</v>
      </c>
      <c r="DN3" s="731" t="s">
        <v>1311</v>
      </c>
      <c r="DO3" s="731" t="s">
        <v>1317</v>
      </c>
      <c r="DP3" s="731" t="s">
        <v>1318</v>
      </c>
      <c r="DQ3" s="731" t="s">
        <v>1320</v>
      </c>
      <c r="DR3" s="731" t="s">
        <v>1329</v>
      </c>
      <c r="DS3" s="731" t="s">
        <v>1326</v>
      </c>
      <c r="DT3" s="731" t="s">
        <v>1331</v>
      </c>
      <c r="DU3" s="731" t="s">
        <v>650</v>
      </c>
      <c r="DV3" s="731" t="s">
        <v>1323</v>
      </c>
      <c r="DW3" s="731" t="s">
        <v>1315</v>
      </c>
      <c r="DX3" s="731" t="s">
        <v>1335</v>
      </c>
      <c r="DY3" s="731" t="s">
        <v>1333</v>
      </c>
      <c r="DZ3" s="731" t="s">
        <v>1339</v>
      </c>
      <c r="EA3" s="731" t="s">
        <v>1337</v>
      </c>
      <c r="EB3" s="731" t="s">
        <v>1341</v>
      </c>
      <c r="EC3" s="731" t="s">
        <v>1345</v>
      </c>
      <c r="ED3" s="731" t="s">
        <v>1351</v>
      </c>
      <c r="EE3" s="731" t="s">
        <v>1340</v>
      </c>
      <c r="EF3" s="732" t="s">
        <v>1349</v>
      </c>
      <c r="EG3" s="746" t="s">
        <v>1604</v>
      </c>
      <c r="EH3" s="746" t="s">
        <v>1603</v>
      </c>
      <c r="EI3" s="746" t="s">
        <v>1601</v>
      </c>
      <c r="EJ3" s="746" t="s">
        <v>1599</v>
      </c>
      <c r="EK3" s="746" t="s">
        <v>1598</v>
      </c>
      <c r="EL3" s="746" t="s">
        <v>1597</v>
      </c>
      <c r="EM3" s="746" t="s">
        <v>1595</v>
      </c>
      <c r="EN3" s="746" t="s">
        <v>1593</v>
      </c>
      <c r="EO3" s="746" t="s">
        <v>1591</v>
      </c>
      <c r="EP3" s="746" t="s">
        <v>1589</v>
      </c>
      <c r="EQ3" s="746" t="s">
        <v>1540</v>
      </c>
      <c r="ER3" s="731" t="s">
        <v>1347</v>
      </c>
      <c r="ES3" s="732" t="s">
        <v>1353</v>
      </c>
      <c r="ET3" s="732" t="s">
        <v>1360</v>
      </c>
      <c r="EU3" s="732" t="s">
        <v>1366</v>
      </c>
      <c r="EV3" s="732" t="s">
        <v>1365</v>
      </c>
      <c r="EW3" s="732" t="s">
        <v>1362</v>
      </c>
      <c r="EX3" s="732" t="s">
        <v>1364</v>
      </c>
      <c r="EY3" s="732" t="s">
        <v>1358</v>
      </c>
      <c r="EZ3" s="732" t="s">
        <v>1377</v>
      </c>
      <c r="FA3" s="732" t="s">
        <v>1382</v>
      </c>
      <c r="FB3" s="732" t="s">
        <v>1380</v>
      </c>
      <c r="FC3" s="732" t="s">
        <v>1378</v>
      </c>
      <c r="FD3" s="732" t="s">
        <v>1376</v>
      </c>
      <c r="FE3" s="732" t="s">
        <v>1373</v>
      </c>
      <c r="FF3" s="732" t="s">
        <v>1372</v>
      </c>
      <c r="FG3" s="732" t="s">
        <v>1370</v>
      </c>
      <c r="FH3" s="732" t="s">
        <v>1369</v>
      </c>
      <c r="FI3" s="732" t="s">
        <v>1368</v>
      </c>
      <c r="FJ3" s="732" t="s">
        <v>1367</v>
      </c>
      <c r="FK3" s="732" t="s">
        <v>1356</v>
      </c>
      <c r="FL3" s="451" t="s">
        <v>1612</v>
      </c>
      <c r="FM3" s="181" t="s">
        <v>1504</v>
      </c>
      <c r="FN3" s="680" t="s">
        <v>1501</v>
      </c>
      <c r="FO3" s="181" t="s">
        <v>1498</v>
      </c>
      <c r="FP3" s="680" t="s">
        <v>1480</v>
      </c>
      <c r="FQ3" t="s">
        <v>1495</v>
      </c>
      <c r="FR3" s="680" t="s">
        <v>1486</v>
      </c>
      <c r="FS3" t="s">
        <v>1491</v>
      </c>
      <c r="FT3" s="766" t="s">
        <v>1507</v>
      </c>
      <c r="FU3" s="7" t="s">
        <v>1522</v>
      </c>
      <c r="FV3" s="766" t="s">
        <v>1378</v>
      </c>
      <c r="FW3" s="7" t="s">
        <v>1534</v>
      </c>
      <c r="FX3" s="766" t="s">
        <v>730</v>
      </c>
      <c r="FY3" s="7" t="s">
        <v>1519</v>
      </c>
      <c r="FZ3" s="766" t="s">
        <v>1521</v>
      </c>
      <c r="GA3" s="7" t="s">
        <v>1517</v>
      </c>
      <c r="GB3" s="7" t="s">
        <v>1516</v>
      </c>
      <c r="GC3" s="746" t="s">
        <v>1579</v>
      </c>
      <c r="GD3" s="766" t="s">
        <v>1514</v>
      </c>
      <c r="GE3" s="864" t="s">
        <v>1614</v>
      </c>
      <c r="GF3" t="s">
        <v>1511</v>
      </c>
      <c r="GG3" s="680" t="s">
        <v>1509</v>
      </c>
      <c r="GH3" s="635" t="s">
        <v>1343</v>
      </c>
      <c r="GI3" s="399" t="s">
        <v>1127</v>
      </c>
      <c r="GK3" s="376"/>
      <c r="GL3" s="362"/>
      <c r="GM3" s="307"/>
      <c r="GN3" s="362" t="s">
        <v>1174</v>
      </c>
      <c r="GO3" s="362" t="s">
        <v>1229</v>
      </c>
      <c r="GP3" s="919"/>
      <c r="GQ3" s="914"/>
      <c r="GR3" s="914"/>
      <c r="GS3" s="362" t="s">
        <v>1273</v>
      </c>
      <c r="GT3" s="850" t="s">
        <v>1165</v>
      </c>
      <c r="GU3" s="219">
        <f>SUM(GR4,GR5,GR6,GR7,GR8,GR9)</f>
        <v>12</v>
      </c>
      <c r="GV3" s="372">
        <f>GU3/GU8</f>
        <v>6.3492063492063489E-2</v>
      </c>
      <c r="GW3" s="188"/>
      <c r="GX3" s="362" t="s">
        <v>1556</v>
      </c>
      <c r="GY3" s="362" t="s">
        <v>1556</v>
      </c>
      <c r="GZ3" s="428"/>
      <c r="HA3" s="307"/>
      <c r="HB3" s="364" t="s">
        <v>645</v>
      </c>
      <c r="HC3" s="364" t="s">
        <v>648</v>
      </c>
      <c r="HD3" s="364" t="s">
        <v>532</v>
      </c>
      <c r="HE3" s="364" t="s">
        <v>701</v>
      </c>
      <c r="HF3" s="364" t="s">
        <v>1233</v>
      </c>
      <c r="HG3" s="362" t="s">
        <v>1556</v>
      </c>
      <c r="HH3" s="401"/>
      <c r="HI3" s="364" t="s">
        <v>645</v>
      </c>
      <c r="HJ3" s="364" t="s">
        <v>648</v>
      </c>
      <c r="HK3" s="364" t="s">
        <v>532</v>
      </c>
      <c r="HL3" s="364" t="s">
        <v>701</v>
      </c>
      <c r="HM3" s="364" t="s">
        <v>1233</v>
      </c>
      <c r="HN3" s="188"/>
      <c r="HO3" s="188"/>
      <c r="HP3" s="856"/>
      <c r="HQ3" s="188"/>
      <c r="HR3" s="188"/>
      <c r="HS3" s="188"/>
      <c r="HT3" s="188"/>
      <c r="HU3" s="870" t="s">
        <v>840</v>
      </c>
      <c r="HV3" s="188"/>
      <c r="HW3" s="188"/>
      <c r="HX3" s="188"/>
      <c r="HZ3" s="615"/>
      <c r="IA3" s="615"/>
      <c r="IB3" s="615"/>
      <c r="IC3" s="615"/>
      <c r="ID3" s="615"/>
      <c r="IE3" s="615"/>
      <c r="IF3" s="615"/>
      <c r="IG3" s="615"/>
      <c r="IH3" s="904" t="s">
        <v>1174</v>
      </c>
      <c r="II3" s="904"/>
      <c r="IJ3" s="904" t="s">
        <v>1229</v>
      </c>
      <c r="IK3" s="43"/>
      <c r="IL3" s="418"/>
      <c r="IM3" s="364" t="s">
        <v>1276</v>
      </c>
      <c r="IN3" s="870" t="s">
        <v>1273</v>
      </c>
      <c r="IO3" s="307"/>
      <c r="IP3" s="188"/>
      <c r="IQ3" s="188"/>
      <c r="IR3" s="401"/>
      <c r="IS3" s="188"/>
      <c r="IT3" s="188"/>
      <c r="IU3" s="188"/>
      <c r="IV3" s="188"/>
      <c r="IW3" s="188"/>
      <c r="IX3" s="188"/>
      <c r="IY3" s="188"/>
      <c r="IZ3" s="188"/>
    </row>
    <row r="4" spans="1:282" ht="15" customHeight="1" outlineLevel="1">
      <c r="A4" s="5" t="s">
        <v>52</v>
      </c>
      <c r="B4" s="241" t="s">
        <v>240</v>
      </c>
      <c r="C4" s="29" t="s">
        <v>1178</v>
      </c>
      <c r="D4" s="107" t="s">
        <v>1179</v>
      </c>
      <c r="E4" s="29" t="s">
        <v>1180</v>
      </c>
      <c r="F4" s="29" t="s">
        <v>1181</v>
      </c>
      <c r="G4" s="29" t="s">
        <v>1182</v>
      </c>
      <c r="H4" s="29" t="s">
        <v>1183</v>
      </c>
      <c r="I4" s="29" t="s">
        <v>1184</v>
      </c>
      <c r="J4" s="29"/>
      <c r="K4" s="29" t="s">
        <v>1185</v>
      </c>
      <c r="L4" s="29" t="s">
        <v>1186</v>
      </c>
      <c r="M4" s="29" t="s">
        <v>1187</v>
      </c>
      <c r="N4" s="29" t="s">
        <v>1188</v>
      </c>
      <c r="O4" s="29" t="s">
        <v>1426</v>
      </c>
      <c r="P4" s="29" t="s">
        <v>1428</v>
      </c>
      <c r="Q4" s="29" t="s">
        <v>1430</v>
      </c>
      <c r="R4" s="680" t="s">
        <v>1625</v>
      </c>
      <c r="S4" s="29" t="s">
        <v>303</v>
      </c>
      <c r="T4" s="29" t="s">
        <v>304</v>
      </c>
      <c r="U4" s="29" t="s">
        <v>305</v>
      </c>
      <c r="V4" s="29" t="s">
        <v>306</v>
      </c>
      <c r="W4" s="29" t="s">
        <v>307</v>
      </c>
      <c r="X4" s="29" t="s">
        <v>1189</v>
      </c>
      <c r="Y4" s="29" t="s">
        <v>1190</v>
      </c>
      <c r="Z4" s="29" t="s">
        <v>1191</v>
      </c>
      <c r="AA4" s="680"/>
      <c r="AB4" s="29" t="s">
        <v>1192</v>
      </c>
      <c r="AC4" s="29" t="s">
        <v>1193</v>
      </c>
      <c r="AD4" s="29" t="s">
        <v>1194</v>
      </c>
      <c r="AE4" s="29" t="s">
        <v>1195</v>
      </c>
      <c r="AF4" s="746" t="s">
        <v>1588</v>
      </c>
      <c r="AG4" s="746" t="s">
        <v>1586</v>
      </c>
      <c r="AH4" s="746" t="s">
        <v>1584</v>
      </c>
      <c r="AI4" s="746" t="s">
        <v>1582</v>
      </c>
      <c r="AJ4" s="29" t="s">
        <v>1196</v>
      </c>
      <c r="AL4" s="107" t="s">
        <v>694</v>
      </c>
      <c r="AM4" s="29" t="s">
        <v>1194</v>
      </c>
      <c r="AN4" s="29" t="s">
        <v>1197</v>
      </c>
      <c r="AO4" s="29" t="s">
        <v>1198</v>
      </c>
      <c r="AP4" s="29" t="s">
        <v>1199</v>
      </c>
      <c r="AQ4" s="29" t="s">
        <v>1200</v>
      </c>
      <c r="AR4" s="29" t="s">
        <v>1201</v>
      </c>
      <c r="AS4" s="680" t="s">
        <v>1202</v>
      </c>
      <c r="AT4" s="680" t="s">
        <v>1203</v>
      </c>
      <c r="AU4" s="680" t="s">
        <v>1204</v>
      </c>
      <c r="AV4" s="680" t="s">
        <v>1205</v>
      </c>
      <c r="AW4" s="680" t="s">
        <v>1206</v>
      </c>
      <c r="AX4" s="680" t="s">
        <v>1207</v>
      </c>
      <c r="AY4" s="680" t="s">
        <v>1208</v>
      </c>
      <c r="AZ4" s="680" t="s">
        <v>1209</v>
      </c>
      <c r="BA4" s="680" t="s">
        <v>1210</v>
      </c>
      <c r="BB4" s="680" t="s">
        <v>1211</v>
      </c>
      <c r="BC4" s="680" t="s">
        <v>1212</v>
      </c>
      <c r="BD4" s="680" t="s">
        <v>542</v>
      </c>
      <c r="BE4" s="33" t="s">
        <v>617</v>
      </c>
      <c r="BF4" s="680" t="s">
        <v>735</v>
      </c>
      <c r="BG4" s="680" t="s">
        <v>735</v>
      </c>
      <c r="BH4" s="680" t="s">
        <v>735</v>
      </c>
      <c r="BI4" s="401" t="s">
        <v>670</v>
      </c>
      <c r="BJ4" s="401" t="s">
        <v>670</v>
      </c>
      <c r="BK4" s="651" t="s">
        <v>1213</v>
      </c>
      <c r="BL4" s="401" t="s">
        <v>670</v>
      </c>
      <c r="BM4" s="401" t="s">
        <v>670</v>
      </c>
      <c r="BN4" s="401" t="s">
        <v>670</v>
      </c>
      <c r="BO4" s="401" t="s">
        <v>670</v>
      </c>
      <c r="BP4" s="401" t="s">
        <v>694</v>
      </c>
      <c r="BQ4" s="401" t="s">
        <v>705</v>
      </c>
      <c r="BR4" s="680" t="s">
        <v>708</v>
      </c>
      <c r="BS4" s="680" t="s">
        <v>714</v>
      </c>
      <c r="BT4" s="680" t="s">
        <v>714</v>
      </c>
      <c r="BU4" s="680" t="s">
        <v>714</v>
      </c>
      <c r="BV4" s="680" t="s">
        <v>717</v>
      </c>
      <c r="BW4" s="680" t="s">
        <v>717</v>
      </c>
      <c r="BX4" s="680" t="s">
        <v>717</v>
      </c>
      <c r="BY4" s="680" t="s">
        <v>717</v>
      </c>
      <c r="BZ4" s="680" t="s">
        <v>729</v>
      </c>
      <c r="CA4" s="680" t="s">
        <v>729</v>
      </c>
      <c r="CB4" s="746" t="s">
        <v>1609</v>
      </c>
      <c r="CC4" s="746" t="s">
        <v>1607</v>
      </c>
      <c r="CE4" s="680" t="s">
        <v>733</v>
      </c>
      <c r="CF4" s="680" t="s">
        <v>733</v>
      </c>
      <c r="CG4" s="680" t="s">
        <v>733</v>
      </c>
      <c r="CH4" s="62" t="s">
        <v>733</v>
      </c>
      <c r="CI4" s="680" t="s">
        <v>733</v>
      </c>
      <c r="CJ4" s="62" t="s">
        <v>733</v>
      </c>
      <c r="CK4" s="680" t="s">
        <v>733</v>
      </c>
      <c r="CL4" s="62" t="s">
        <v>733</v>
      </c>
      <c r="CM4" s="680" t="s">
        <v>733</v>
      </c>
      <c r="CN4" s="62" t="s">
        <v>733</v>
      </c>
      <c r="CO4" s="680" t="s">
        <v>733</v>
      </c>
      <c r="CP4" s="62" t="s">
        <v>733</v>
      </c>
      <c r="CQ4" s="680" t="s">
        <v>733</v>
      </c>
      <c r="CR4" s="46" t="s">
        <v>797</v>
      </c>
      <c r="CS4" s="62" t="s">
        <v>1214</v>
      </c>
      <c r="CT4" s="442" t="s">
        <v>1215</v>
      </c>
      <c r="CU4" s="62" t="s">
        <v>784</v>
      </c>
      <c r="CV4" s="107" t="s">
        <v>876</v>
      </c>
      <c r="CW4" s="63" t="s">
        <v>1216</v>
      </c>
      <c r="CX4" s="33" t="s">
        <v>1216</v>
      </c>
      <c r="CY4" s="63" t="s">
        <v>1217</v>
      </c>
      <c r="CZ4" s="33" t="s">
        <v>1218</v>
      </c>
      <c r="DA4" s="62" t="s">
        <v>1219</v>
      </c>
      <c r="DE4" s="62" t="s">
        <v>1618</v>
      </c>
      <c r="EH4" s="746" t="s">
        <v>1308</v>
      </c>
      <c r="EI4" s="746" t="s">
        <v>1602</v>
      </c>
      <c r="EJ4" s="62" t="s">
        <v>1600</v>
      </c>
      <c r="EK4" s="746" t="s">
        <v>1594</v>
      </c>
      <c r="EL4" s="746" t="s">
        <v>1594</v>
      </c>
      <c r="EM4" s="746" t="s">
        <v>1596</v>
      </c>
      <c r="EN4" s="62" t="s">
        <v>1594</v>
      </c>
      <c r="EO4" s="746" t="s">
        <v>1592</v>
      </c>
      <c r="EP4" s="746" t="s">
        <v>1590</v>
      </c>
      <c r="EQ4" s="746" t="s">
        <v>401</v>
      </c>
      <c r="FL4" s="33" t="s">
        <v>1220</v>
      </c>
      <c r="FM4" s="636"/>
      <c r="FN4" s="33"/>
      <c r="FO4" s="63"/>
      <c r="FP4" s="33"/>
      <c r="FQ4" s="63"/>
      <c r="FR4" s="33"/>
      <c r="FS4" s="63"/>
      <c r="FT4" s="33"/>
      <c r="FU4" s="63"/>
      <c r="FV4" s="33"/>
      <c r="FW4" s="63"/>
      <c r="FX4" s="33"/>
      <c r="FY4" s="63"/>
      <c r="FZ4" s="33"/>
      <c r="GA4" s="63"/>
      <c r="GB4" s="63"/>
      <c r="GC4" s="746" t="s">
        <v>1580</v>
      </c>
      <c r="GD4" s="33"/>
      <c r="GE4" s="63" t="s">
        <v>1615</v>
      </c>
      <c r="GF4" s="63"/>
      <c r="GG4" s="33"/>
      <c r="GH4" s="636"/>
      <c r="GI4" s="399" t="s">
        <v>1128</v>
      </c>
      <c r="GK4" s="376"/>
      <c r="GL4" s="362"/>
      <c r="GM4" s="850">
        <v>1985</v>
      </c>
      <c r="GN4" s="224">
        <f>COUNTIFS(C7:GI7,GM4,C5:GI5,GN3)</f>
        <v>0</v>
      </c>
      <c r="GO4" s="224">
        <f>COUNTIFS(C7:GI7,GM4,C6:GI6,GO3)</f>
        <v>2</v>
      </c>
      <c r="GP4" s="919"/>
      <c r="GQ4" s="850">
        <v>1985</v>
      </c>
      <c r="GR4" s="224">
        <f>COUNTIFS(C7:GI7,GQ4)</f>
        <v>2</v>
      </c>
      <c r="GS4" s="224">
        <f>GR4</f>
        <v>2</v>
      </c>
      <c r="GT4" s="850" t="s">
        <v>1166</v>
      </c>
      <c r="GU4" s="219">
        <f>SUM(GR10,GR11,GR12,GR13,GR14)</f>
        <v>11</v>
      </c>
      <c r="GV4" s="372">
        <f>GU4/GU8</f>
        <v>5.8201058201058198E-2</v>
      </c>
      <c r="GW4" s="364" t="s">
        <v>784</v>
      </c>
      <c r="GX4" s="359">
        <f>COUNTIFS(C5:GI5,GW4)</f>
        <v>24</v>
      </c>
      <c r="GY4" s="372">
        <f>GX4/GX22</f>
        <v>0.12698412698412698</v>
      </c>
      <c r="GZ4" s="428"/>
      <c r="HA4" s="850" t="s">
        <v>784</v>
      </c>
      <c r="HB4" s="224">
        <f>COUNTIFS(C18:GI18,HB3,C5:GI5,HA4)</f>
        <v>4</v>
      </c>
      <c r="HC4" s="224">
        <f>COUNTIFS(C18:GI18,HC3,C5:GI5,HA4)</f>
        <v>19</v>
      </c>
      <c r="HD4" s="224">
        <f>COUNTIFS(C18:GI18,HD3,C5:GI5,HA4)</f>
        <v>1</v>
      </c>
      <c r="HE4" s="224">
        <f>COUNTIFS(C18:GI18,HE3,C5:GI5,GW4)</f>
        <v>0</v>
      </c>
      <c r="HF4" s="224">
        <f>COUNTIFS(C18:GI18,HF3,C5:GI5,HA4)</f>
        <v>0</v>
      </c>
      <c r="HG4" s="362">
        <f t="shared" ref="HG4:HG21" si="0">SUM(HB4:HF4)</f>
        <v>24</v>
      </c>
      <c r="HH4" s="401"/>
      <c r="HI4" s="850" t="s">
        <v>784</v>
      </c>
      <c r="HJ4" s="622">
        <f>SUMIFS(C23:GI23,C5:GI5,HI4,C18:GI18,HI3)</f>
        <v>12615</v>
      </c>
      <c r="HK4" s="622">
        <f>SUMIFS(C23:GI23,C5:GI5,HI4,C18:GI18,HJ3)</f>
        <v>19698</v>
      </c>
      <c r="HL4" s="622">
        <f>SUMIFS(C23:GI23,C18:GI18,HK3, C5:GI5,HI4)</f>
        <v>3388</v>
      </c>
      <c r="HM4" s="622">
        <f>SUMIFS(C23:GI23,C18:GI18,HL3, C5:GI5,HI4)</f>
        <v>0</v>
      </c>
      <c r="HN4" s="622">
        <f>SUMIFS(C23:GI23,C18:GI18,HM3, C5:GI5,HI4)</f>
        <v>0</v>
      </c>
      <c r="HO4" s="622"/>
      <c r="HP4" s="931"/>
      <c r="HQ4" s="188"/>
      <c r="HR4" s="870" t="s">
        <v>840</v>
      </c>
      <c r="HS4" s="362" t="s">
        <v>1235</v>
      </c>
      <c r="HT4" s="362"/>
      <c r="HU4" s="364" t="s">
        <v>1230</v>
      </c>
      <c r="HV4" s="622">
        <f>SUMIFS(C23:GI23,C6:GI6,HU4)</f>
        <v>24787.4</v>
      </c>
      <c r="HW4" s="372">
        <f>HV4/HV9</f>
        <v>3.8741547548789147E-2</v>
      </c>
      <c r="HX4" s="188"/>
      <c r="HZ4" s="616"/>
      <c r="IA4" s="904" t="s">
        <v>1174</v>
      </c>
      <c r="IB4" s="904" t="s">
        <v>1229</v>
      </c>
      <c r="IC4" s="616"/>
      <c r="ID4" s="616"/>
      <c r="IE4" s="904" t="s">
        <v>1174</v>
      </c>
      <c r="IF4" s="904" t="s">
        <v>1229</v>
      </c>
      <c r="IG4" s="904"/>
      <c r="IH4" s="307" t="s">
        <v>1261</v>
      </c>
      <c r="II4" s="622">
        <f>IE7</f>
        <v>0</v>
      </c>
      <c r="IJ4" s="622">
        <f>IF7</f>
        <v>3665</v>
      </c>
      <c r="IK4" s="188"/>
      <c r="IL4" s="401"/>
      <c r="IM4" s="850">
        <v>1985</v>
      </c>
      <c r="IN4" s="42">
        <f>SUMIFS(C23:GI23, C7:GI7,IM4)</f>
        <v>1880</v>
      </c>
      <c r="IO4" s="622">
        <f>IN4</f>
        <v>1880</v>
      </c>
      <c r="IP4" s="188"/>
      <c r="IQ4" s="188"/>
      <c r="IR4" s="401"/>
      <c r="IS4" s="188"/>
      <c r="IT4" s="188"/>
      <c r="IU4" s="188"/>
      <c r="IV4" s="188"/>
      <c r="IW4" s="188"/>
      <c r="IX4" s="188"/>
      <c r="IY4" s="188"/>
      <c r="IZ4" s="188"/>
    </row>
    <row r="5" spans="1:282" s="354" customFormat="1" ht="15" customHeight="1" outlineLevel="1">
      <c r="A5" s="353" t="s">
        <v>1173</v>
      </c>
      <c r="B5" s="344" t="s">
        <v>240</v>
      </c>
      <c r="C5" s="356" t="s">
        <v>784</v>
      </c>
      <c r="D5" s="357" t="s">
        <v>784</v>
      </c>
      <c r="E5" s="356" t="s">
        <v>784</v>
      </c>
      <c r="F5" s="358" t="s">
        <v>784</v>
      </c>
      <c r="G5" s="358" t="s">
        <v>784</v>
      </c>
      <c r="H5" s="358" t="s">
        <v>784</v>
      </c>
      <c r="I5" s="358" t="s">
        <v>784</v>
      </c>
      <c r="J5" s="358" t="s">
        <v>784</v>
      </c>
      <c r="K5" s="358" t="s">
        <v>784</v>
      </c>
      <c r="L5" s="358" t="s">
        <v>1174</v>
      </c>
      <c r="M5" s="358" t="s">
        <v>784</v>
      </c>
      <c r="N5" s="358" t="s">
        <v>784</v>
      </c>
      <c r="O5" s="358" t="s">
        <v>784</v>
      </c>
      <c r="P5" s="358" t="s">
        <v>784</v>
      </c>
      <c r="Q5" s="358" t="s">
        <v>784</v>
      </c>
      <c r="R5" s="358" t="s">
        <v>784</v>
      </c>
      <c r="S5" s="358" t="s">
        <v>670</v>
      </c>
      <c r="T5" s="358" t="s">
        <v>670</v>
      </c>
      <c r="U5" s="358" t="s">
        <v>670</v>
      </c>
      <c r="V5" s="358" t="s">
        <v>670</v>
      </c>
      <c r="W5" s="358" t="s">
        <v>670</v>
      </c>
      <c r="X5" s="356" t="s">
        <v>694</v>
      </c>
      <c r="Y5" s="356" t="s">
        <v>694</v>
      </c>
      <c r="Z5" s="356" t="s">
        <v>694</v>
      </c>
      <c r="AA5" s="356" t="s">
        <v>694</v>
      </c>
      <c r="AB5" s="356" t="s">
        <v>694</v>
      </c>
      <c r="AC5" s="356" t="s">
        <v>694</v>
      </c>
      <c r="AD5" s="356" t="s">
        <v>694</v>
      </c>
      <c r="AE5" s="356" t="s">
        <v>694</v>
      </c>
      <c r="AF5" s="356" t="s">
        <v>703</v>
      </c>
      <c r="AG5" s="356" t="s">
        <v>670</v>
      </c>
      <c r="AH5" s="356" t="s">
        <v>670</v>
      </c>
      <c r="AI5" s="356" t="s">
        <v>694</v>
      </c>
      <c r="AJ5" s="356" t="s">
        <v>694</v>
      </c>
      <c r="AK5" s="357" t="s">
        <v>694</v>
      </c>
      <c r="AL5" s="357" t="s">
        <v>694</v>
      </c>
      <c r="AM5" s="356" t="s">
        <v>694</v>
      </c>
      <c r="AN5" s="356" t="s">
        <v>694</v>
      </c>
      <c r="AO5" s="356" t="s">
        <v>694</v>
      </c>
      <c r="AP5" s="356" t="s">
        <v>694</v>
      </c>
      <c r="AQ5" s="356" t="s">
        <v>694</v>
      </c>
      <c r="AR5" s="356" t="s">
        <v>694</v>
      </c>
      <c r="AS5" s="356" t="s">
        <v>694</v>
      </c>
      <c r="AT5" s="356" t="s">
        <v>694</v>
      </c>
      <c r="AU5" s="356" t="s">
        <v>694</v>
      </c>
      <c r="AV5" s="356" t="s">
        <v>694</v>
      </c>
      <c r="AW5" s="356" t="s">
        <v>694</v>
      </c>
      <c r="AX5" s="356" t="s">
        <v>694</v>
      </c>
      <c r="AY5" s="356" t="s">
        <v>694</v>
      </c>
      <c r="AZ5" s="356" t="s">
        <v>694</v>
      </c>
      <c r="BA5" s="356" t="s">
        <v>694</v>
      </c>
      <c r="BB5" s="356" t="s">
        <v>694</v>
      </c>
      <c r="BC5" s="358" t="s">
        <v>1175</v>
      </c>
      <c r="BD5" s="358" t="s">
        <v>784</v>
      </c>
      <c r="BE5" s="425" t="s">
        <v>1176</v>
      </c>
      <c r="BF5" s="358" t="s">
        <v>735</v>
      </c>
      <c r="BG5" s="358" t="s">
        <v>735</v>
      </c>
      <c r="BH5" s="358" t="s">
        <v>735</v>
      </c>
      <c r="BI5" s="358" t="s">
        <v>670</v>
      </c>
      <c r="BJ5" s="358" t="s">
        <v>670</v>
      </c>
      <c r="BK5" s="652" t="s">
        <v>670</v>
      </c>
      <c r="BL5" s="358" t="s">
        <v>670</v>
      </c>
      <c r="BM5" s="358" t="s">
        <v>670</v>
      </c>
      <c r="BN5" s="358" t="s">
        <v>670</v>
      </c>
      <c r="BO5" s="358" t="s">
        <v>670</v>
      </c>
      <c r="BP5" s="358" t="s">
        <v>694</v>
      </c>
      <c r="BQ5" s="358" t="s">
        <v>705</v>
      </c>
      <c r="BR5" s="358" t="s">
        <v>1177</v>
      </c>
      <c r="BS5" s="358" t="s">
        <v>714</v>
      </c>
      <c r="BT5" s="358" t="s">
        <v>714</v>
      </c>
      <c r="BU5" s="358" t="s">
        <v>714</v>
      </c>
      <c r="BV5" s="358" t="s">
        <v>717</v>
      </c>
      <c r="BW5" s="358" t="s">
        <v>717</v>
      </c>
      <c r="BX5" s="358" t="s">
        <v>717</v>
      </c>
      <c r="BY5" s="358" t="s">
        <v>717</v>
      </c>
      <c r="BZ5" s="358" t="s">
        <v>729</v>
      </c>
      <c r="CA5" s="358" t="s">
        <v>729</v>
      </c>
      <c r="CB5" s="358" t="s">
        <v>1610</v>
      </c>
      <c r="CC5" s="358" t="s">
        <v>1225</v>
      </c>
      <c r="CD5" s="358" t="s">
        <v>729</v>
      </c>
      <c r="CE5" s="358" t="s">
        <v>733</v>
      </c>
      <c r="CF5" s="358" t="s">
        <v>733</v>
      </c>
      <c r="CG5" s="358" t="s">
        <v>733</v>
      </c>
      <c r="CH5" s="355" t="s">
        <v>733</v>
      </c>
      <c r="CI5" s="358" t="s">
        <v>733</v>
      </c>
      <c r="CJ5" s="355" t="s">
        <v>733</v>
      </c>
      <c r="CK5" s="358" t="s">
        <v>733</v>
      </c>
      <c r="CL5" s="355" t="s">
        <v>733</v>
      </c>
      <c r="CM5" s="358" t="s">
        <v>733</v>
      </c>
      <c r="CN5" s="355" t="s">
        <v>733</v>
      </c>
      <c r="CO5" s="358" t="s">
        <v>733</v>
      </c>
      <c r="CP5" s="355" t="s">
        <v>733</v>
      </c>
      <c r="CQ5" s="358" t="s">
        <v>733</v>
      </c>
      <c r="CR5" s="425" t="s">
        <v>797</v>
      </c>
      <c r="CS5" s="355" t="s">
        <v>784</v>
      </c>
      <c r="CT5" s="443" t="s">
        <v>784</v>
      </c>
      <c r="CU5" s="733" t="s">
        <v>784</v>
      </c>
      <c r="CV5" s="357" t="s">
        <v>1174</v>
      </c>
      <c r="CW5" s="734" t="s">
        <v>1174</v>
      </c>
      <c r="CX5" s="425" t="s">
        <v>1174</v>
      </c>
      <c r="CY5" s="734" t="s">
        <v>1174</v>
      </c>
      <c r="CZ5" s="425" t="s">
        <v>1174</v>
      </c>
      <c r="DA5" s="734" t="s">
        <v>1174</v>
      </c>
      <c r="DB5" s="734" t="s">
        <v>694</v>
      </c>
      <c r="DC5" s="734" t="s">
        <v>733</v>
      </c>
      <c r="DD5" s="734" t="s">
        <v>735</v>
      </c>
      <c r="DE5" s="734" t="s">
        <v>703</v>
      </c>
      <c r="DF5" s="734" t="s">
        <v>735</v>
      </c>
      <c r="DG5" s="734" t="s">
        <v>703</v>
      </c>
      <c r="DH5" s="734" t="s">
        <v>694</v>
      </c>
      <c r="DI5" s="734" t="s">
        <v>1177</v>
      </c>
      <c r="DJ5" s="734" t="s">
        <v>733</v>
      </c>
      <c r="DK5" s="734" t="s">
        <v>694</v>
      </c>
      <c r="DL5" s="734" t="s">
        <v>784</v>
      </c>
      <c r="DM5" s="734" t="s">
        <v>670</v>
      </c>
      <c r="DN5" s="734" t="s">
        <v>1312</v>
      </c>
      <c r="DO5" s="734" t="s">
        <v>670</v>
      </c>
      <c r="DP5" s="734" t="s">
        <v>733</v>
      </c>
      <c r="DQ5" s="734" t="s">
        <v>670</v>
      </c>
      <c r="DR5" s="734" t="s">
        <v>1225</v>
      </c>
      <c r="DS5" s="734" t="s">
        <v>784</v>
      </c>
      <c r="DT5" s="734" t="s">
        <v>717</v>
      </c>
      <c r="DU5" s="734" t="s">
        <v>784</v>
      </c>
      <c r="DV5" s="734" t="s">
        <v>694</v>
      </c>
      <c r="DW5" s="734" t="s">
        <v>733</v>
      </c>
      <c r="DX5" s="734" t="s">
        <v>694</v>
      </c>
      <c r="DY5" s="734" t="s">
        <v>784</v>
      </c>
      <c r="DZ5" s="734" t="s">
        <v>733</v>
      </c>
      <c r="EA5" s="734" t="s">
        <v>735</v>
      </c>
      <c r="EB5" s="734" t="s">
        <v>670</v>
      </c>
      <c r="EC5" s="734" t="s">
        <v>735</v>
      </c>
      <c r="ED5" s="734" t="s">
        <v>670</v>
      </c>
      <c r="EE5" s="734" t="s">
        <v>717</v>
      </c>
      <c r="EF5" s="734" t="s">
        <v>703</v>
      </c>
      <c r="EG5" s="734" t="s">
        <v>729</v>
      </c>
      <c r="EH5" s="734" t="s">
        <v>1177</v>
      </c>
      <c r="EI5" s="734" t="s">
        <v>1177</v>
      </c>
      <c r="EJ5" s="734" t="s">
        <v>1177</v>
      </c>
      <c r="EK5" s="734" t="s">
        <v>1177</v>
      </c>
      <c r="EL5" s="734" t="s">
        <v>1177</v>
      </c>
      <c r="EM5" s="734" t="s">
        <v>1177</v>
      </c>
      <c r="EN5" s="734" t="s">
        <v>1177</v>
      </c>
      <c r="EO5" s="734" t="s">
        <v>1177</v>
      </c>
      <c r="EP5" s="734" t="s">
        <v>1177</v>
      </c>
      <c r="EQ5" s="734" t="s">
        <v>703</v>
      </c>
      <c r="ER5" s="734" t="s">
        <v>1177</v>
      </c>
      <c r="ES5" s="734" t="s">
        <v>703</v>
      </c>
      <c r="ET5" s="734" t="s">
        <v>733</v>
      </c>
      <c r="EU5" s="734" t="s">
        <v>735</v>
      </c>
      <c r="EV5" s="734" t="s">
        <v>714</v>
      </c>
      <c r="EW5" s="734" t="s">
        <v>714</v>
      </c>
      <c r="EX5" s="734" t="s">
        <v>714</v>
      </c>
      <c r="EY5" s="734" t="s">
        <v>735</v>
      </c>
      <c r="EZ5" s="734" t="s">
        <v>729</v>
      </c>
      <c r="FA5" s="734" t="s">
        <v>703</v>
      </c>
      <c r="FB5" s="734" t="s">
        <v>670</v>
      </c>
      <c r="FC5" s="734" t="s">
        <v>703</v>
      </c>
      <c r="FD5" s="734" t="s">
        <v>670</v>
      </c>
      <c r="FE5" s="734" t="s">
        <v>717</v>
      </c>
      <c r="FF5" s="734" t="s">
        <v>714</v>
      </c>
      <c r="FG5" s="734" t="s">
        <v>784</v>
      </c>
      <c r="FH5" s="734" t="s">
        <v>714</v>
      </c>
      <c r="FI5" s="734" t="s">
        <v>714</v>
      </c>
      <c r="FJ5" s="734" t="s">
        <v>714</v>
      </c>
      <c r="FK5" s="734" t="s">
        <v>703</v>
      </c>
      <c r="FL5" s="425" t="s">
        <v>1174</v>
      </c>
      <c r="FM5" s="637" t="s">
        <v>694</v>
      </c>
      <c r="FN5" s="425" t="s">
        <v>694</v>
      </c>
      <c r="FO5" s="734" t="s">
        <v>694</v>
      </c>
      <c r="FP5" s="425" t="s">
        <v>694</v>
      </c>
      <c r="FQ5" s="734" t="s">
        <v>694</v>
      </c>
      <c r="FR5" s="425" t="s">
        <v>694</v>
      </c>
      <c r="FS5" s="734" t="s">
        <v>694</v>
      </c>
      <c r="FT5" s="425" t="s">
        <v>694</v>
      </c>
      <c r="FU5" s="734" t="s">
        <v>703</v>
      </c>
      <c r="FV5" s="425" t="s">
        <v>703</v>
      </c>
      <c r="FW5" s="734" t="s">
        <v>733</v>
      </c>
      <c r="FX5" s="425" t="s">
        <v>729</v>
      </c>
      <c r="FY5" s="734" t="s">
        <v>694</v>
      </c>
      <c r="FZ5" s="425" t="s">
        <v>729</v>
      </c>
      <c r="GA5" s="734" t="s">
        <v>670</v>
      </c>
      <c r="GB5" s="734" t="s">
        <v>694</v>
      </c>
      <c r="GC5" s="734" t="s">
        <v>694</v>
      </c>
      <c r="GD5" s="425" t="s">
        <v>694</v>
      </c>
      <c r="GE5" s="734" t="s">
        <v>694</v>
      </c>
      <c r="GF5" s="734" t="s">
        <v>694</v>
      </c>
      <c r="GG5" s="425" t="s">
        <v>694</v>
      </c>
      <c r="GH5" s="637" t="s">
        <v>670</v>
      </c>
      <c r="GI5" s="463" t="s">
        <v>1175</v>
      </c>
      <c r="GJ5" s="883"/>
      <c r="GK5" s="782"/>
      <c r="GL5" s="392"/>
      <c r="GM5" s="850">
        <v>1986</v>
      </c>
      <c r="GN5" s="224">
        <f>COUNTIFS(C7:GI7,GM5,C5:GI5,GN3)</f>
        <v>0</v>
      </c>
      <c r="GO5" s="224">
        <f>COUNTIFS(C7:GI7,GM5,C6:GI6,GO3)</f>
        <v>1</v>
      </c>
      <c r="GP5" s="919"/>
      <c r="GQ5" s="850">
        <v>1986</v>
      </c>
      <c r="GR5" s="224">
        <f>COUNTIFS(C7:GI7,GQ5)</f>
        <v>1</v>
      </c>
      <c r="GS5" s="224">
        <f>GR5+GS4</f>
        <v>3</v>
      </c>
      <c r="GT5" s="850" t="s">
        <v>1167</v>
      </c>
      <c r="GU5" s="219">
        <f>SUM(GR15,GR16,GR17,GR18,GR19)</f>
        <v>40</v>
      </c>
      <c r="GV5" s="372">
        <f>GU5/GU8</f>
        <v>0.21164021164021163</v>
      </c>
      <c r="GW5" s="364" t="s">
        <v>1174</v>
      </c>
      <c r="GX5" s="224">
        <f>COUNTIFS(C5:GI5,GW5)</f>
        <v>8</v>
      </c>
      <c r="GY5" s="372">
        <f>GX5/GX22</f>
        <v>4.2328042328042326E-2</v>
      </c>
      <c r="GZ5" s="461"/>
      <c r="HA5" s="850" t="s">
        <v>1174</v>
      </c>
      <c r="HB5" s="224">
        <f>COUNTIFS(C18:GI18,HB3,C5:GI5,HA5)</f>
        <v>0</v>
      </c>
      <c r="HC5" s="224">
        <f>COUNTIFS(C18:GI18,HC3,C5:GI5,HA5)</f>
        <v>2</v>
      </c>
      <c r="HD5" s="224">
        <f>COUNTIFS(C18:GI18,HD3,C5:GI5,HA5)</f>
        <v>4</v>
      </c>
      <c r="HE5" s="224">
        <f>COUNTIFS(C18:GI18,HE3,C5:GI5,HA5)</f>
        <v>0</v>
      </c>
      <c r="HF5" s="224">
        <f>COUNTIFS(C18:GI18,HF3,C5:GI5,HA5)</f>
        <v>2</v>
      </c>
      <c r="HG5" s="362">
        <f t="shared" si="0"/>
        <v>8</v>
      </c>
      <c r="HH5" s="428"/>
      <c r="HI5" s="850" t="s">
        <v>1174</v>
      </c>
      <c r="HJ5" s="632">
        <f>SUMIFS(C23:GI23, C5:GI5,HI5,C18:GI18,HI3)</f>
        <v>0</v>
      </c>
      <c r="HK5" s="632">
        <f>SUMIFS(C23:GI23,C18:GI18,HJ3, C5:GI5,HI5)</f>
        <v>2599</v>
      </c>
      <c r="HL5" s="632">
        <f>SUMIFS(C23:GI23,C18:GI18,HK3, C5:GI5,HI5)</f>
        <v>12794</v>
      </c>
      <c r="HM5" s="632">
        <f>SUMIFS(C23:GI23,C18:GI18,HL3, C5:GI5,HI5)</f>
        <v>0</v>
      </c>
      <c r="HN5" s="632">
        <f>SUMIFS(C23:GI23,C18:GI18,HM3, C5:GI5,HI5)</f>
        <v>9394.4</v>
      </c>
      <c r="HO5" s="632"/>
      <c r="HP5" s="931"/>
      <c r="HQ5" s="364" t="s">
        <v>784</v>
      </c>
      <c r="HR5" s="622">
        <f>SUMIFS(C23:GI23,C5:GI5,HQ5)</f>
        <v>35701</v>
      </c>
      <c r="HS5" s="372">
        <f>HR5/HR23</f>
        <v>5.5798994208320414E-2</v>
      </c>
      <c r="HT5" s="372"/>
      <c r="HU5" s="364" t="s">
        <v>1227</v>
      </c>
      <c r="HV5" s="622">
        <f>SUMIFS(C23:GI23,C6:GI6,HU5)</f>
        <v>0</v>
      </c>
      <c r="HW5" s="372">
        <f>HV5/HV9</f>
        <v>0</v>
      </c>
      <c r="HX5" s="188"/>
      <c r="HY5" s="401"/>
      <c r="HZ5" s="867">
        <v>1985</v>
      </c>
      <c r="IA5" s="915">
        <f>SUMIFS(C23:GI23, C5:GI5, IA4, C7:GI7,HZ5)</f>
        <v>0</v>
      </c>
      <c r="IB5" s="389">
        <f>SUMIFS(C23:GI23, C6:GI6, IB4, C7:GI7,HZ5)</f>
        <v>1880</v>
      </c>
      <c r="IC5" s="616"/>
      <c r="ID5" s="867">
        <v>1985</v>
      </c>
      <c r="IE5" s="915">
        <f>IA5</f>
        <v>0</v>
      </c>
      <c r="IF5" s="389">
        <f>IB5</f>
        <v>1880</v>
      </c>
      <c r="IG5" s="389"/>
      <c r="IH5" s="307" t="s">
        <v>1262</v>
      </c>
      <c r="II5" s="622">
        <f>IE10</f>
        <v>0</v>
      </c>
      <c r="IJ5" s="622">
        <f>IF10</f>
        <v>13855</v>
      </c>
      <c r="IK5" s="188"/>
      <c r="IL5" s="401"/>
      <c r="IM5" s="850">
        <v>1986</v>
      </c>
      <c r="IN5" s="622">
        <f>SUMIFS(C23:GI23, C7:GI7,IM5)</f>
        <v>600</v>
      </c>
      <c r="IO5" s="622">
        <f t="shared" ref="IO5:IO31" si="1">IO4+IN5</f>
        <v>2480</v>
      </c>
      <c r="IP5" s="188"/>
      <c r="IQ5" s="188"/>
      <c r="IR5" s="428"/>
      <c r="IS5" s="224"/>
      <c r="IT5" s="355"/>
      <c r="IU5" s="355"/>
      <c r="IV5" s="355"/>
      <c r="IW5" s="355"/>
      <c r="IX5" s="355"/>
      <c r="IY5" s="355"/>
      <c r="IZ5" s="355"/>
    </row>
    <row r="6" spans="1:282" s="354" customFormat="1" ht="15" customHeight="1" outlineLevel="1">
      <c r="A6" s="355" t="s">
        <v>1259</v>
      </c>
      <c r="B6" s="344" t="s">
        <v>240</v>
      </c>
      <c r="C6" s="356" t="s">
        <v>1229</v>
      </c>
      <c r="D6" s="357" t="s">
        <v>1229</v>
      </c>
      <c r="E6" s="356" t="s">
        <v>1229</v>
      </c>
      <c r="F6" s="358" t="s">
        <v>1229</v>
      </c>
      <c r="G6" s="358" t="s">
        <v>1229</v>
      </c>
      <c r="H6" s="358" t="s">
        <v>1229</v>
      </c>
      <c r="I6" s="358" t="s">
        <v>1229</v>
      </c>
      <c r="J6" s="358" t="s">
        <v>1229</v>
      </c>
      <c r="K6" s="358" t="s">
        <v>1229</v>
      </c>
      <c r="L6" s="358" t="s">
        <v>1230</v>
      </c>
      <c r="M6" s="358" t="s">
        <v>1229</v>
      </c>
      <c r="N6" s="358" t="s">
        <v>1229</v>
      </c>
      <c r="O6" s="358" t="s">
        <v>1229</v>
      </c>
      <c r="P6" s="358" t="s">
        <v>1229</v>
      </c>
      <c r="Q6" s="358" t="s">
        <v>1229</v>
      </c>
      <c r="R6" s="358" t="s">
        <v>1229</v>
      </c>
      <c r="S6" s="358" t="s">
        <v>1229</v>
      </c>
      <c r="T6" s="358" t="s">
        <v>1229</v>
      </c>
      <c r="U6" s="358" t="s">
        <v>1229</v>
      </c>
      <c r="V6" s="358" t="s">
        <v>1229</v>
      </c>
      <c r="W6" s="358" t="s">
        <v>1229</v>
      </c>
      <c r="X6" s="356" t="s">
        <v>1229</v>
      </c>
      <c r="Y6" s="356" t="s">
        <v>1229</v>
      </c>
      <c r="Z6" s="356" t="s">
        <v>1229</v>
      </c>
      <c r="AA6" s="356" t="s">
        <v>1229</v>
      </c>
      <c r="AB6" s="356" t="s">
        <v>1229</v>
      </c>
      <c r="AC6" s="356" t="s">
        <v>1229</v>
      </c>
      <c r="AD6" s="356" t="s">
        <v>1229</v>
      </c>
      <c r="AE6" s="356" t="s">
        <v>1229</v>
      </c>
      <c r="AF6" s="356" t="s">
        <v>1229</v>
      </c>
      <c r="AG6" s="356" t="s">
        <v>1229</v>
      </c>
      <c r="AH6" s="356" t="s">
        <v>1229</v>
      </c>
      <c r="AI6" s="356" t="s">
        <v>1229</v>
      </c>
      <c r="AJ6" s="356" t="s">
        <v>1229</v>
      </c>
      <c r="AK6" s="357" t="s">
        <v>1229</v>
      </c>
      <c r="AL6" s="357" t="s">
        <v>1229</v>
      </c>
      <c r="AM6" s="356" t="s">
        <v>1229</v>
      </c>
      <c r="AN6" s="356" t="s">
        <v>1229</v>
      </c>
      <c r="AO6" s="356" t="s">
        <v>1229</v>
      </c>
      <c r="AP6" s="356" t="s">
        <v>1229</v>
      </c>
      <c r="AQ6" s="356" t="s">
        <v>1229</v>
      </c>
      <c r="AR6" s="356" t="s">
        <v>1229</v>
      </c>
      <c r="AS6" s="356" t="s">
        <v>1229</v>
      </c>
      <c r="AT6" s="356" t="s">
        <v>1229</v>
      </c>
      <c r="AU6" s="356" t="s">
        <v>1229</v>
      </c>
      <c r="AV6" s="356" t="s">
        <v>1229</v>
      </c>
      <c r="AW6" s="356" t="s">
        <v>1229</v>
      </c>
      <c r="AX6" s="356" t="s">
        <v>1229</v>
      </c>
      <c r="AY6" s="356" t="s">
        <v>1229</v>
      </c>
      <c r="AZ6" s="356" t="s">
        <v>1229</v>
      </c>
      <c r="BA6" s="356" t="s">
        <v>1229</v>
      </c>
      <c r="BB6" s="356" t="s">
        <v>1229</v>
      </c>
      <c r="BC6" s="358" t="s">
        <v>1234</v>
      </c>
      <c r="BD6" s="358" t="s">
        <v>1229</v>
      </c>
      <c r="BE6" s="425" t="s">
        <v>1234</v>
      </c>
      <c r="BF6" s="358" t="s">
        <v>1229</v>
      </c>
      <c r="BG6" s="358" t="s">
        <v>1229</v>
      </c>
      <c r="BH6" s="358" t="s">
        <v>1229</v>
      </c>
      <c r="BI6" s="358" t="s">
        <v>1229</v>
      </c>
      <c r="BJ6" s="358" t="s">
        <v>1229</v>
      </c>
      <c r="BK6" s="652" t="s">
        <v>1229</v>
      </c>
      <c r="BL6" s="358" t="s">
        <v>1229</v>
      </c>
      <c r="BM6" s="358" t="s">
        <v>1229</v>
      </c>
      <c r="BN6" s="358" t="s">
        <v>1229</v>
      </c>
      <c r="BO6" s="358" t="s">
        <v>1229</v>
      </c>
      <c r="BP6" s="358" t="s">
        <v>1229</v>
      </c>
      <c r="BQ6" s="358" t="s">
        <v>1229</v>
      </c>
      <c r="BR6" s="358" t="s">
        <v>1229</v>
      </c>
      <c r="BS6" s="358" t="s">
        <v>1229</v>
      </c>
      <c r="BT6" s="358" t="s">
        <v>1229</v>
      </c>
      <c r="BU6" s="358" t="s">
        <v>1229</v>
      </c>
      <c r="BV6" s="358" t="s">
        <v>1229</v>
      </c>
      <c r="BW6" s="358" t="s">
        <v>1229</v>
      </c>
      <c r="BX6" s="358" t="s">
        <v>1229</v>
      </c>
      <c r="BY6" s="358" t="s">
        <v>1229</v>
      </c>
      <c r="BZ6" s="358" t="s">
        <v>1229</v>
      </c>
      <c r="CA6" s="358" t="s">
        <v>1229</v>
      </c>
      <c r="CB6" s="358" t="s">
        <v>1229</v>
      </c>
      <c r="CC6" s="358" t="s">
        <v>1229</v>
      </c>
      <c r="CD6" s="358" t="s">
        <v>1229</v>
      </c>
      <c r="CE6" s="358" t="s">
        <v>1229</v>
      </c>
      <c r="CF6" s="358" t="s">
        <v>1229</v>
      </c>
      <c r="CG6" s="358" t="s">
        <v>1229</v>
      </c>
      <c r="CH6" s="355" t="s">
        <v>1229</v>
      </c>
      <c r="CI6" s="358" t="s">
        <v>1229</v>
      </c>
      <c r="CJ6" s="355" t="s">
        <v>1229</v>
      </c>
      <c r="CK6" s="358" t="s">
        <v>1229</v>
      </c>
      <c r="CL6" s="355" t="s">
        <v>1229</v>
      </c>
      <c r="CM6" s="358" t="s">
        <v>1229</v>
      </c>
      <c r="CN6" s="355" t="s">
        <v>1229</v>
      </c>
      <c r="CO6" s="358" t="s">
        <v>1229</v>
      </c>
      <c r="CP6" s="355" t="s">
        <v>1229</v>
      </c>
      <c r="CQ6" s="358" t="s">
        <v>1229</v>
      </c>
      <c r="CR6" s="425" t="s">
        <v>1232</v>
      </c>
      <c r="CS6" s="355" t="s">
        <v>1229</v>
      </c>
      <c r="CT6" s="443" t="s">
        <v>1229</v>
      </c>
      <c r="CU6" s="733" t="s">
        <v>1229</v>
      </c>
      <c r="CV6" s="357" t="s">
        <v>1230</v>
      </c>
      <c r="CW6" s="734" t="s">
        <v>1230</v>
      </c>
      <c r="CX6" s="425" t="s">
        <v>1230</v>
      </c>
      <c r="CY6" s="734" t="s">
        <v>1230</v>
      </c>
      <c r="CZ6" s="425" t="s">
        <v>1230</v>
      </c>
      <c r="DA6" s="734" t="s">
        <v>1230</v>
      </c>
      <c r="DB6" s="734" t="s">
        <v>1229</v>
      </c>
      <c r="DC6" s="734" t="s">
        <v>1229</v>
      </c>
      <c r="DD6" s="734" t="s">
        <v>1229</v>
      </c>
      <c r="DE6" s="734" t="s">
        <v>1229</v>
      </c>
      <c r="DF6" s="734" t="s">
        <v>1229</v>
      </c>
      <c r="DG6" s="734" t="s">
        <v>1229</v>
      </c>
      <c r="DH6" s="734" t="s">
        <v>1229</v>
      </c>
      <c r="DI6" s="734" t="s">
        <v>1229</v>
      </c>
      <c r="DJ6" s="734" t="s">
        <v>1229</v>
      </c>
      <c r="DK6" s="734" t="s">
        <v>1229</v>
      </c>
      <c r="DL6" s="734" t="s">
        <v>1229</v>
      </c>
      <c r="DM6" s="734" t="s">
        <v>1229</v>
      </c>
      <c r="DN6" s="734" t="s">
        <v>1229</v>
      </c>
      <c r="DO6" s="734" t="s">
        <v>1229</v>
      </c>
      <c r="DP6" s="734" t="s">
        <v>1229</v>
      </c>
      <c r="DQ6" s="734" t="s">
        <v>1229</v>
      </c>
      <c r="DR6" s="734" t="s">
        <v>1229</v>
      </c>
      <c r="DS6" s="734" t="s">
        <v>1229</v>
      </c>
      <c r="DT6" s="734" t="s">
        <v>1229</v>
      </c>
      <c r="DU6" s="734" t="s">
        <v>1229</v>
      </c>
      <c r="DV6" s="734" t="s">
        <v>1229</v>
      </c>
      <c r="DW6" s="734" t="s">
        <v>1229</v>
      </c>
      <c r="DX6" s="734" t="s">
        <v>1229</v>
      </c>
      <c r="DY6" s="734" t="s">
        <v>1229</v>
      </c>
      <c r="DZ6" s="734" t="s">
        <v>1229</v>
      </c>
      <c r="EA6" s="734" t="s">
        <v>1229</v>
      </c>
      <c r="EB6" s="734" t="s">
        <v>1229</v>
      </c>
      <c r="EC6" s="734" t="s">
        <v>1229</v>
      </c>
      <c r="ED6" s="734" t="s">
        <v>1229</v>
      </c>
      <c r="EE6" s="734" t="s">
        <v>1229</v>
      </c>
      <c r="EF6" s="734" t="s">
        <v>1229</v>
      </c>
      <c r="EG6" s="734" t="s">
        <v>1229</v>
      </c>
      <c r="EH6" s="734" t="s">
        <v>1229</v>
      </c>
      <c r="EI6" s="734" t="s">
        <v>1229</v>
      </c>
      <c r="EJ6" s="734" t="s">
        <v>1229</v>
      </c>
      <c r="EK6" s="734" t="s">
        <v>1229</v>
      </c>
      <c r="EL6" s="734" t="s">
        <v>1229</v>
      </c>
      <c r="EM6" s="734" t="s">
        <v>1229</v>
      </c>
      <c r="EN6" s="734" t="s">
        <v>1229</v>
      </c>
      <c r="EO6" s="734" t="s">
        <v>1229</v>
      </c>
      <c r="EP6" s="734" t="s">
        <v>1229</v>
      </c>
      <c r="EQ6" s="734" t="s">
        <v>1229</v>
      </c>
      <c r="ER6" s="734" t="s">
        <v>1229</v>
      </c>
      <c r="ES6" s="734" t="s">
        <v>1229</v>
      </c>
      <c r="ET6" s="734" t="s">
        <v>1229</v>
      </c>
      <c r="EU6" s="734" t="s">
        <v>1229</v>
      </c>
      <c r="EV6" s="734" t="s">
        <v>1229</v>
      </c>
      <c r="EW6" s="734" t="s">
        <v>1229</v>
      </c>
      <c r="EX6" s="734" t="s">
        <v>1229</v>
      </c>
      <c r="EY6" s="734" t="s">
        <v>1229</v>
      </c>
      <c r="EZ6" s="734" t="s">
        <v>1229</v>
      </c>
      <c r="FA6" s="734" t="s">
        <v>1229</v>
      </c>
      <c r="FB6" s="734" t="s">
        <v>1229</v>
      </c>
      <c r="FC6" s="734" t="s">
        <v>1229</v>
      </c>
      <c r="FD6" s="734" t="s">
        <v>1229</v>
      </c>
      <c r="FE6" s="734" t="s">
        <v>1229</v>
      </c>
      <c r="FF6" s="734" t="s">
        <v>1229</v>
      </c>
      <c r="FG6" s="734" t="s">
        <v>1229</v>
      </c>
      <c r="FH6" s="734" t="s">
        <v>1229</v>
      </c>
      <c r="FI6" s="734" t="s">
        <v>1229</v>
      </c>
      <c r="FJ6" s="734" t="s">
        <v>1229</v>
      </c>
      <c r="FK6" s="734" t="s">
        <v>1229</v>
      </c>
      <c r="FL6" s="425" t="s">
        <v>1230</v>
      </c>
      <c r="FM6" s="637" t="s">
        <v>1229</v>
      </c>
      <c r="FN6" s="425" t="s">
        <v>1229</v>
      </c>
      <c r="FO6" s="734" t="s">
        <v>1229</v>
      </c>
      <c r="FP6" s="425" t="s">
        <v>1229</v>
      </c>
      <c r="FQ6" s="734" t="s">
        <v>1229</v>
      </c>
      <c r="FR6" s="425" t="s">
        <v>1229</v>
      </c>
      <c r="FS6" s="734" t="s">
        <v>1229</v>
      </c>
      <c r="FT6" s="425" t="s">
        <v>1229</v>
      </c>
      <c r="FU6" s="734" t="s">
        <v>1229</v>
      </c>
      <c r="FV6" s="425" t="s">
        <v>1229</v>
      </c>
      <c r="FW6" s="734" t="s">
        <v>1229</v>
      </c>
      <c r="FX6" s="425" t="s">
        <v>1229</v>
      </c>
      <c r="FY6" s="734" t="s">
        <v>1229</v>
      </c>
      <c r="FZ6" s="425" t="s">
        <v>1229</v>
      </c>
      <c r="GA6" s="734" t="s">
        <v>1229</v>
      </c>
      <c r="GB6" s="734" t="s">
        <v>1229</v>
      </c>
      <c r="GC6" s="734" t="s">
        <v>1229</v>
      </c>
      <c r="GD6" s="425" t="s">
        <v>1229</v>
      </c>
      <c r="GE6" s="734" t="s">
        <v>1229</v>
      </c>
      <c r="GF6" s="734" t="s">
        <v>1229</v>
      </c>
      <c r="GG6" s="425" t="s">
        <v>1229</v>
      </c>
      <c r="GH6" s="637" t="s">
        <v>1229</v>
      </c>
      <c r="GI6" s="463" t="s">
        <v>1234</v>
      </c>
      <c r="GJ6" s="883"/>
      <c r="GK6" s="782"/>
      <c r="GL6" s="392"/>
      <c r="GM6" s="908">
        <v>1987</v>
      </c>
      <c r="GN6" s="224">
        <f>COUNTIFS(C7:GI7,GM6,C5:GI5,GN3)</f>
        <v>0</v>
      </c>
      <c r="GO6" s="224">
        <f>COUNTIFS(C7:GI7,GM6,C6:GI6,GO3)</f>
        <v>1</v>
      </c>
      <c r="GP6" s="920"/>
      <c r="GQ6" s="908">
        <v>1987</v>
      </c>
      <c r="GR6" s="224">
        <f>COUNTIFS(C7:GI7,GQ6)</f>
        <v>1</v>
      </c>
      <c r="GS6" s="224">
        <f>GS5+GR6</f>
        <v>4</v>
      </c>
      <c r="GT6" s="850" t="s">
        <v>1168</v>
      </c>
      <c r="GU6" s="219">
        <f>SUM(GR20,GR21,GR22,GR23,GR24)</f>
        <v>33</v>
      </c>
      <c r="GV6" s="372">
        <f>GU6/GU8</f>
        <v>0.17460317460317459</v>
      </c>
      <c r="GW6" s="364" t="s">
        <v>670</v>
      </c>
      <c r="GX6" s="224">
        <f>COUNTIFS(C5:GI5,GW6)</f>
        <v>23</v>
      </c>
      <c r="GY6" s="372">
        <f>GX6/GX22</f>
        <v>0.12169312169312169</v>
      </c>
      <c r="GZ6" s="461"/>
      <c r="HA6" s="850" t="s">
        <v>670</v>
      </c>
      <c r="HB6" s="224">
        <f>COUNTIFS(C18:GI18,HB3,C5:GI5,HA6)</f>
        <v>1</v>
      </c>
      <c r="HC6" s="224">
        <f>COUNTIFS(C18:GI18,HC3,C5:GI5,HA6)</f>
        <v>20</v>
      </c>
      <c r="HD6" s="224">
        <f>COUNTIFS(C18:GI18,HD3,C5:GI5,HA6)</f>
        <v>1</v>
      </c>
      <c r="HE6" s="224">
        <f>COUNTIFS(C18:GI18,HE3,C5:GI5,HA6)</f>
        <v>1</v>
      </c>
      <c r="HF6" s="224">
        <f>COUNTIFS(C18:GI18,HF3,C5:GI5,HA6)</f>
        <v>0</v>
      </c>
      <c r="HG6" s="362">
        <f t="shared" si="0"/>
        <v>23</v>
      </c>
      <c r="HH6" s="401"/>
      <c r="HI6" s="850" t="s">
        <v>670</v>
      </c>
      <c r="HJ6" s="632">
        <f>SUMIFS(C23:GI23, C5:GI5,HI6,C18:GI18,HI3)</f>
        <v>528</v>
      </c>
      <c r="HK6" s="632">
        <f>SUMIFS(C23:GI23,C18:GI18,HJ3, C5:GI5,HI6)</f>
        <v>40154</v>
      </c>
      <c r="HL6" s="632">
        <f>SUMIFS(C23:GI23,C18:GI18,HK3, C5:GI5,HI6)</f>
        <v>1348</v>
      </c>
      <c r="HM6" s="632">
        <f>SUMIFS(C23:GI23,C18:GI18,HL3, C5:GI5,HI6)</f>
        <v>519</v>
      </c>
      <c r="HN6" s="632">
        <f>SUMIFS(C23:GI23,C18:GI18,HM3, C5:GI5,HI6)</f>
        <v>0</v>
      </c>
      <c r="HO6" s="632"/>
      <c r="HP6" s="856"/>
      <c r="HQ6" s="364" t="s">
        <v>1176</v>
      </c>
      <c r="HR6" s="622">
        <f>SUMIFS(C23:GI23,C5:GI5,HQ6)</f>
        <v>2164</v>
      </c>
      <c r="HS6" s="372">
        <f>HR6/HR23</f>
        <v>3.3822308469456143E-3</v>
      </c>
      <c r="HT6" s="372"/>
      <c r="HU6" s="364" t="s">
        <v>1229</v>
      </c>
      <c r="HV6" s="622">
        <f>SUMIFS(C23:GI23,C6:GI6,HU6)</f>
        <v>574600</v>
      </c>
      <c r="HW6" s="372">
        <f>HV6/HV9</f>
        <v>0.89807294115293435</v>
      </c>
      <c r="HX6" s="188"/>
      <c r="HY6" s="401"/>
      <c r="HZ6" s="867">
        <v>1986</v>
      </c>
      <c r="IA6" s="389">
        <f>SUMIFS(C23:GI23, C5:GI5, IA4, C7:GI7,HZ6)</f>
        <v>0</v>
      </c>
      <c r="IB6" s="389">
        <f>SUMIFS(C23:GI23, C6:GI6, IB4, C7:GI7,HZ6)</f>
        <v>600</v>
      </c>
      <c r="IC6" s="616"/>
      <c r="ID6" s="867">
        <v>1986</v>
      </c>
      <c r="IE6" s="389">
        <f t="shared" ref="IE6:IE31" si="2">SUM(IA6,IE5)</f>
        <v>0</v>
      </c>
      <c r="IF6" s="389">
        <f t="shared" ref="IF6:IF31" si="3">IB6+IF5</f>
        <v>2480</v>
      </c>
      <c r="IG6" s="389"/>
      <c r="IH6" s="307" t="s">
        <v>1268</v>
      </c>
      <c r="II6" s="622">
        <f>IE13</f>
        <v>0</v>
      </c>
      <c r="IJ6" s="622">
        <f>IF13</f>
        <v>20080</v>
      </c>
      <c r="IK6" s="188"/>
      <c r="IL6" s="401"/>
      <c r="IM6" s="908">
        <v>1987</v>
      </c>
      <c r="IN6" s="622">
        <f>SUMIFS(C23:GI23, C7:GI7,IM6)</f>
        <v>1185</v>
      </c>
      <c r="IO6" s="622">
        <f t="shared" si="1"/>
        <v>3665</v>
      </c>
      <c r="IP6" s="188"/>
      <c r="IQ6" s="224"/>
      <c r="IR6" s="401"/>
      <c r="IS6" s="188"/>
      <c r="IT6" s="355"/>
      <c r="IU6" s="355"/>
      <c r="IV6" s="355"/>
      <c r="IW6" s="355"/>
      <c r="IX6" s="355"/>
      <c r="IY6" s="355"/>
      <c r="IZ6" s="355"/>
    </row>
    <row r="7" spans="1:282" s="66" customFormat="1" ht="15" customHeight="1" outlineLevel="1">
      <c r="A7" s="67" t="s">
        <v>74</v>
      </c>
      <c r="B7" s="241" t="s">
        <v>240</v>
      </c>
      <c r="C7" s="669">
        <v>2009</v>
      </c>
      <c r="D7" s="669">
        <v>2006</v>
      </c>
      <c r="E7" s="344">
        <v>2006</v>
      </c>
      <c r="F7" s="669">
        <v>2002</v>
      </c>
      <c r="G7" s="669">
        <v>2006</v>
      </c>
      <c r="H7" s="669">
        <v>2001</v>
      </c>
      <c r="I7" s="669">
        <v>2009</v>
      </c>
      <c r="J7" s="669">
        <v>2000</v>
      </c>
      <c r="K7" s="344">
        <v>2012</v>
      </c>
      <c r="L7" s="669">
        <v>2006</v>
      </c>
      <c r="M7" s="669">
        <v>2000</v>
      </c>
      <c r="N7" s="669">
        <v>2007</v>
      </c>
      <c r="O7" s="344">
        <v>2011</v>
      </c>
      <c r="P7" s="344">
        <v>2001</v>
      </c>
      <c r="Q7" s="344">
        <v>2012</v>
      </c>
      <c r="R7" s="869">
        <v>2014</v>
      </c>
      <c r="S7" s="669">
        <v>2003</v>
      </c>
      <c r="T7" s="669">
        <v>1997</v>
      </c>
      <c r="U7" s="669">
        <v>1996</v>
      </c>
      <c r="V7" s="669">
        <v>2000</v>
      </c>
      <c r="W7" s="669">
        <v>2008</v>
      </c>
      <c r="X7" s="669">
        <v>2008</v>
      </c>
      <c r="Y7" s="669">
        <v>2010</v>
      </c>
      <c r="Z7" s="669">
        <v>2010</v>
      </c>
      <c r="AA7" s="344">
        <v>2013</v>
      </c>
      <c r="AB7" s="669">
        <v>2009</v>
      </c>
      <c r="AC7" s="669">
        <v>2009</v>
      </c>
      <c r="AD7" s="669">
        <v>2007</v>
      </c>
      <c r="AE7" s="669">
        <v>2011</v>
      </c>
      <c r="AF7" s="344">
        <v>2004</v>
      </c>
      <c r="AG7" s="344">
        <v>2010</v>
      </c>
      <c r="AH7" s="344">
        <v>2013</v>
      </c>
      <c r="AI7" s="344">
        <v>2013</v>
      </c>
      <c r="AJ7" s="669">
        <v>2011</v>
      </c>
      <c r="AK7" s="544">
        <v>2012</v>
      </c>
      <c r="AL7" s="544">
        <v>2012</v>
      </c>
      <c r="AM7" s="669">
        <v>2011</v>
      </c>
      <c r="AN7" s="669">
        <v>2011</v>
      </c>
      <c r="AO7" s="669">
        <v>2006</v>
      </c>
      <c r="AP7" s="669">
        <v>2011</v>
      </c>
      <c r="AQ7" s="669">
        <v>2009</v>
      </c>
      <c r="AR7" s="344">
        <v>2010</v>
      </c>
      <c r="AS7" s="669">
        <v>2010</v>
      </c>
      <c r="AT7" s="344">
        <v>2008</v>
      </c>
      <c r="AU7" s="344">
        <v>1998</v>
      </c>
      <c r="AV7" s="344">
        <v>1996</v>
      </c>
      <c r="AW7" s="669">
        <v>1988</v>
      </c>
      <c r="AX7" s="669">
        <v>1988</v>
      </c>
      <c r="AY7" s="344">
        <v>2002</v>
      </c>
      <c r="AZ7" s="669">
        <v>2001</v>
      </c>
      <c r="BA7" s="669">
        <v>2008</v>
      </c>
      <c r="BB7" s="669">
        <v>2010</v>
      </c>
      <c r="BC7" s="669">
        <v>2011</v>
      </c>
      <c r="BD7" s="669">
        <v>2011</v>
      </c>
      <c r="BE7" s="669">
        <v>2007</v>
      </c>
      <c r="BF7" s="675">
        <v>1995</v>
      </c>
      <c r="BG7" s="675">
        <v>1997</v>
      </c>
      <c r="BH7" s="675">
        <v>1999</v>
      </c>
      <c r="BI7" s="675">
        <v>1996</v>
      </c>
      <c r="BJ7" s="675">
        <v>2007</v>
      </c>
      <c r="BK7" s="675">
        <v>1998</v>
      </c>
      <c r="BL7" s="675">
        <v>1998</v>
      </c>
      <c r="BM7" s="675">
        <v>2000</v>
      </c>
      <c r="BN7" s="675">
        <v>1997</v>
      </c>
      <c r="BO7" s="675">
        <v>2000</v>
      </c>
      <c r="BP7" s="675">
        <v>1991</v>
      </c>
      <c r="BQ7" s="675">
        <v>2000</v>
      </c>
      <c r="BR7" s="675">
        <v>2005</v>
      </c>
      <c r="BS7" s="675">
        <v>2000</v>
      </c>
      <c r="BT7" s="675">
        <v>2002</v>
      </c>
      <c r="BU7" s="675">
        <v>2000</v>
      </c>
      <c r="BV7" s="675">
        <v>2010</v>
      </c>
      <c r="BW7" s="675">
        <v>2002</v>
      </c>
      <c r="BX7" s="675">
        <v>1997</v>
      </c>
      <c r="BY7" s="675">
        <v>1995</v>
      </c>
      <c r="BZ7" s="675">
        <v>2006</v>
      </c>
      <c r="CA7" s="675">
        <v>2004</v>
      </c>
      <c r="CB7" s="854">
        <v>2013</v>
      </c>
      <c r="CC7" s="854">
        <v>2003</v>
      </c>
      <c r="CD7" s="854">
        <v>2007</v>
      </c>
      <c r="CE7" s="675">
        <v>2000</v>
      </c>
      <c r="CF7" s="675">
        <v>2002</v>
      </c>
      <c r="CG7" s="675">
        <v>1999</v>
      </c>
      <c r="CH7" s="676">
        <v>2000</v>
      </c>
      <c r="CI7" s="675">
        <v>2001</v>
      </c>
      <c r="CJ7" s="676">
        <v>1992</v>
      </c>
      <c r="CK7" s="675">
        <v>1987</v>
      </c>
      <c r="CL7" s="676">
        <v>2002</v>
      </c>
      <c r="CM7" s="675">
        <v>2006</v>
      </c>
      <c r="CN7" s="676">
        <v>1991</v>
      </c>
      <c r="CO7" s="675">
        <v>1985</v>
      </c>
      <c r="CP7" s="676">
        <v>1991</v>
      </c>
      <c r="CQ7" s="675">
        <v>2010</v>
      </c>
      <c r="CR7" s="669">
        <v>2011</v>
      </c>
      <c r="CS7" s="735">
        <v>1999</v>
      </c>
      <c r="CT7" s="669">
        <v>2009</v>
      </c>
      <c r="CU7" s="735">
        <v>1997</v>
      </c>
      <c r="CV7" s="690">
        <v>2012</v>
      </c>
      <c r="CW7" s="735">
        <v>2007</v>
      </c>
      <c r="CX7" s="669">
        <v>2010</v>
      </c>
      <c r="CY7" s="735">
        <v>2005</v>
      </c>
      <c r="CZ7" s="669">
        <v>2009</v>
      </c>
      <c r="DA7" s="735">
        <v>2009</v>
      </c>
      <c r="DB7" s="736">
        <v>2011</v>
      </c>
      <c r="DC7" s="736">
        <v>2008</v>
      </c>
      <c r="DD7" s="736">
        <v>1993</v>
      </c>
      <c r="DE7" s="736">
        <v>2007</v>
      </c>
      <c r="DF7" s="736">
        <v>2010</v>
      </c>
      <c r="DG7" s="736">
        <v>2006</v>
      </c>
      <c r="DH7" s="736">
        <v>1995</v>
      </c>
      <c r="DI7" s="736">
        <v>2003</v>
      </c>
      <c r="DJ7" s="736">
        <v>1998</v>
      </c>
      <c r="DK7" s="736">
        <v>2012</v>
      </c>
      <c r="DL7" s="736">
        <v>1997</v>
      </c>
      <c r="DM7" s="736">
        <v>2002</v>
      </c>
      <c r="DN7" s="736">
        <v>2012</v>
      </c>
      <c r="DO7" s="736">
        <v>1993</v>
      </c>
      <c r="DP7" s="736">
        <v>1997</v>
      </c>
      <c r="DQ7" s="736">
        <v>2002</v>
      </c>
      <c r="DR7" s="736">
        <v>2004</v>
      </c>
      <c r="DS7" s="736">
        <v>1997</v>
      </c>
      <c r="DT7" s="736">
        <v>1999</v>
      </c>
      <c r="DU7" s="736">
        <v>2008</v>
      </c>
      <c r="DV7" s="736">
        <v>2010</v>
      </c>
      <c r="DW7" s="736">
        <v>1985</v>
      </c>
      <c r="DX7" s="736">
        <v>2009</v>
      </c>
      <c r="DY7" s="736">
        <v>1997</v>
      </c>
      <c r="DZ7" s="736">
        <v>1989</v>
      </c>
      <c r="EA7" s="736">
        <v>2010</v>
      </c>
      <c r="EB7" s="736">
        <v>1999</v>
      </c>
      <c r="EC7" s="736">
        <v>2003</v>
      </c>
      <c r="ED7" s="736">
        <v>1996</v>
      </c>
      <c r="EE7" s="736">
        <v>2003</v>
      </c>
      <c r="EF7" s="696">
        <v>2000</v>
      </c>
      <c r="EG7" s="696">
        <v>2010</v>
      </c>
      <c r="EH7" s="696">
        <v>2004</v>
      </c>
      <c r="EI7" s="696">
        <v>2009</v>
      </c>
      <c r="EJ7" s="696">
        <v>2002</v>
      </c>
      <c r="EK7" s="696">
        <v>2011</v>
      </c>
      <c r="EL7" s="696">
        <v>2007</v>
      </c>
      <c r="EM7" s="696">
        <v>2006</v>
      </c>
      <c r="EN7" s="696">
        <v>2007</v>
      </c>
      <c r="EO7" s="696">
        <v>2012</v>
      </c>
      <c r="EP7" s="696">
        <v>2009</v>
      </c>
      <c r="EQ7" s="696">
        <v>2003</v>
      </c>
      <c r="ER7" s="736">
        <v>1999</v>
      </c>
      <c r="ES7" s="736">
        <v>2002</v>
      </c>
      <c r="ET7" s="736">
        <v>1998</v>
      </c>
      <c r="EU7" s="736">
        <v>2006</v>
      </c>
      <c r="EV7" s="736">
        <v>1986</v>
      </c>
      <c r="EW7" s="736">
        <v>1990</v>
      </c>
      <c r="EX7" s="736">
        <v>1988</v>
      </c>
      <c r="EY7" s="736">
        <v>1999</v>
      </c>
      <c r="EZ7" s="736">
        <v>2005</v>
      </c>
      <c r="FA7" s="736">
        <v>2001</v>
      </c>
      <c r="FB7" s="736">
        <v>1999</v>
      </c>
      <c r="FC7" s="736">
        <v>2007</v>
      </c>
      <c r="FD7" s="736">
        <v>1999</v>
      </c>
      <c r="FE7" s="736">
        <v>1998</v>
      </c>
      <c r="FF7" s="736">
        <v>2001</v>
      </c>
      <c r="FG7" s="736">
        <v>1995</v>
      </c>
      <c r="FH7" s="736">
        <v>1990</v>
      </c>
      <c r="FI7" s="736">
        <v>2001</v>
      </c>
      <c r="FJ7" s="736">
        <v>1990</v>
      </c>
      <c r="FK7" s="736">
        <v>2001</v>
      </c>
      <c r="FL7" s="671">
        <v>2010</v>
      </c>
      <c r="FM7" s="678">
        <v>2012</v>
      </c>
      <c r="FN7" s="767">
        <v>2012</v>
      </c>
      <c r="FO7" s="672">
        <v>2007</v>
      </c>
      <c r="FP7" s="767">
        <v>2012</v>
      </c>
      <c r="FQ7" s="672">
        <v>2012</v>
      </c>
      <c r="FR7" s="767">
        <v>2012</v>
      </c>
      <c r="FS7" s="672">
        <v>2012</v>
      </c>
      <c r="FT7" s="767">
        <v>2011</v>
      </c>
      <c r="FU7" s="672">
        <v>2006</v>
      </c>
      <c r="FV7" s="767">
        <v>2002</v>
      </c>
      <c r="FW7" s="781">
        <v>2011</v>
      </c>
      <c r="FX7" s="767">
        <v>2004</v>
      </c>
      <c r="FY7" s="672">
        <v>2012</v>
      </c>
      <c r="FZ7" s="767">
        <v>2011</v>
      </c>
      <c r="GA7" s="672">
        <v>1996</v>
      </c>
      <c r="GB7" s="672">
        <v>2012</v>
      </c>
      <c r="GC7" s="672">
        <v>2013</v>
      </c>
      <c r="GD7" s="767">
        <v>2012</v>
      </c>
      <c r="GE7" s="672">
        <v>1988</v>
      </c>
      <c r="GF7" s="672">
        <v>2013</v>
      </c>
      <c r="GG7" s="767">
        <v>2013</v>
      </c>
      <c r="GH7" s="678">
        <v>1994</v>
      </c>
      <c r="GI7" s="679">
        <v>2009</v>
      </c>
      <c r="GJ7" s="884"/>
      <c r="GK7" s="376"/>
      <c r="GL7" s="362"/>
      <c r="GM7" s="908">
        <v>1988</v>
      </c>
      <c r="GN7" s="224">
        <f>COUNTIFS(C7:GI7,GM7,C5:GI5,GN3)</f>
        <v>0</v>
      </c>
      <c r="GO7" s="224">
        <f>COUNTIFS(C7:GI7,GM7,C6:GI6,GO3)</f>
        <v>4</v>
      </c>
      <c r="GP7" s="920"/>
      <c r="GQ7" s="908">
        <v>1988</v>
      </c>
      <c r="GR7" s="224">
        <f>COUNTIFS(C7:GI7,GQ7)</f>
        <v>4</v>
      </c>
      <c r="GS7" s="224">
        <f t="shared" ref="GS7:GS30" si="4">GS6+GR7</f>
        <v>8</v>
      </c>
      <c r="GT7" s="850" t="s">
        <v>1623</v>
      </c>
      <c r="GU7" s="219">
        <f>SUM(GR25,GR26,GR27,GR28,GR29,GR30,GR31,GR32,GR33)</f>
        <v>93</v>
      </c>
      <c r="GV7" s="372">
        <f>GU7/GU8</f>
        <v>0.49206349206349204</v>
      </c>
      <c r="GW7" s="364" t="s">
        <v>735</v>
      </c>
      <c r="GX7" s="224">
        <f>COUNTIFS(C5:GI5,GW7)</f>
        <v>9</v>
      </c>
      <c r="GY7" s="372">
        <f>GX7/GX22</f>
        <v>4.7619047619047616E-2</v>
      </c>
      <c r="GZ7" s="428"/>
      <c r="HA7" s="850" t="s">
        <v>735</v>
      </c>
      <c r="HB7" s="224">
        <f>COUNTIFS(C18:GI18,HB3,C5:GI5,HA7)</f>
        <v>0</v>
      </c>
      <c r="HC7" s="224">
        <f>COUNTIFS(C18:GI18,HC3,C5:GI5,HA7)</f>
        <v>1</v>
      </c>
      <c r="HD7" s="224">
        <f>COUNTIFS(C18:GI18,HD3,C5:GI5,HA7)</f>
        <v>0</v>
      </c>
      <c r="HE7" s="224">
        <f>COUNTIFS(C18:GI18,HE3,C5:GI5,HA7)</f>
        <v>8</v>
      </c>
      <c r="HF7" s="224">
        <f>COUNTIFS(C18:GI18,HF3,C5:GI5,HA7)</f>
        <v>0</v>
      </c>
      <c r="HG7" s="362">
        <f t="shared" si="0"/>
        <v>9</v>
      </c>
      <c r="HH7" s="401"/>
      <c r="HI7" s="850" t="s">
        <v>735</v>
      </c>
      <c r="HJ7" s="622">
        <f>SUMIFS(C23:GI23, C5:GI5,HI7,C18:GI18,HI3)</f>
        <v>0</v>
      </c>
      <c r="HK7" s="622">
        <f>SUMIFS(C23:GI23,C18:GI18,HJ3, C5:GI5,HI7)</f>
        <v>743</v>
      </c>
      <c r="HL7" s="622">
        <f>SUMIFS(C23:GI23,C18:GI18,HK3, C5:GI5,HI7)</f>
        <v>0</v>
      </c>
      <c r="HM7" s="622">
        <f>SUMIFS(C23:GI23,C18:GI18,HL3, C5:GI5,HI7)</f>
        <v>7813</v>
      </c>
      <c r="HN7" s="622">
        <f>SUMIFS(C23:GI23,C18:GI18,HM3, C5:GI5,HI7)</f>
        <v>0</v>
      </c>
      <c r="HO7" s="622"/>
      <c r="HP7" s="856"/>
      <c r="HQ7" s="364" t="s">
        <v>1174</v>
      </c>
      <c r="HR7" s="622">
        <f>SUMIFS(C23:GI23,C5:GI5,HQ7)</f>
        <v>24787.4</v>
      </c>
      <c r="HS7" s="372">
        <f>HR7/HR23</f>
        <v>3.8741547548789147E-2</v>
      </c>
      <c r="HT7" s="372"/>
      <c r="HU7" s="364" t="s">
        <v>1232</v>
      </c>
      <c r="HV7" s="622">
        <f>SUMIFS(C23:GI23,C6:GI6,HU7)</f>
        <v>36305</v>
      </c>
      <c r="HW7" s="372">
        <f>HV7/HV9</f>
        <v>5.6743017975212813E-2</v>
      </c>
      <c r="HX7" s="224"/>
      <c r="HY7" s="428"/>
      <c r="HZ7" s="867">
        <v>1987</v>
      </c>
      <c r="IA7" s="389">
        <f>SUMIFS(C23:GI23, C5:GI5, IA4, C7:GI7,HZ7)</f>
        <v>0</v>
      </c>
      <c r="IB7" s="389">
        <f>SUMIFS(C23:GI23, C6:GI6, IB4, C7:GI7,HZ7)</f>
        <v>1185</v>
      </c>
      <c r="IC7" s="616"/>
      <c r="ID7" s="867">
        <v>1987</v>
      </c>
      <c r="IE7" s="389">
        <f t="shared" si="2"/>
        <v>0</v>
      </c>
      <c r="IF7" s="389">
        <f t="shared" si="3"/>
        <v>3665</v>
      </c>
      <c r="IG7" s="389"/>
      <c r="IH7" s="307" t="s">
        <v>1263</v>
      </c>
      <c r="II7" s="622">
        <f>IE16</f>
        <v>0</v>
      </c>
      <c r="IJ7" s="622">
        <f>IF16</f>
        <v>68202</v>
      </c>
      <c r="IK7" s="188"/>
      <c r="IL7" s="401"/>
      <c r="IM7" s="908">
        <v>1988</v>
      </c>
      <c r="IN7" s="622">
        <f>SUMIFS(C23:GI23, C7:GI7,IM7)</f>
        <v>7685</v>
      </c>
      <c r="IO7" s="622">
        <f t="shared" si="1"/>
        <v>11350</v>
      </c>
      <c r="IP7" s="224"/>
      <c r="IQ7" s="188"/>
      <c r="IR7" s="401"/>
      <c r="IS7" s="188"/>
      <c r="IT7" s="224"/>
      <c r="IU7" s="224"/>
      <c r="IV7" s="224"/>
      <c r="IW7" s="224"/>
      <c r="IX7" s="224"/>
      <c r="IY7" s="224"/>
      <c r="IZ7" s="224"/>
    </row>
    <row r="8" spans="1:282" ht="15" customHeight="1" outlineLevel="1">
      <c r="A8" s="5" t="s">
        <v>53</v>
      </c>
      <c r="B8" s="241" t="s">
        <v>240</v>
      </c>
      <c r="C8" s="27" t="s">
        <v>58</v>
      </c>
      <c r="D8" s="27" t="s">
        <v>643</v>
      </c>
      <c r="E8" s="27" t="s">
        <v>58</v>
      </c>
      <c r="F8" s="27" t="s">
        <v>58</v>
      </c>
      <c r="G8" s="27" t="s">
        <v>58</v>
      </c>
      <c r="H8" s="27" t="s">
        <v>106</v>
      </c>
      <c r="I8" s="27" t="s">
        <v>109</v>
      </c>
      <c r="J8" s="27" t="s">
        <v>656</v>
      </c>
      <c r="K8" s="27" t="s">
        <v>110</v>
      </c>
      <c r="L8" s="27" t="s">
        <v>181</v>
      </c>
      <c r="M8" s="27" t="s">
        <v>186</v>
      </c>
      <c r="N8" s="27" t="s">
        <v>192</v>
      </c>
      <c r="S8" s="27" t="s">
        <v>308</v>
      </c>
      <c r="T8" s="27" t="s">
        <v>309</v>
      </c>
      <c r="U8" s="29" t="s">
        <v>310</v>
      </c>
      <c r="V8" s="29" t="s">
        <v>311</v>
      </c>
      <c r="W8" s="29" t="s">
        <v>312</v>
      </c>
      <c r="X8" s="29" t="s">
        <v>413</v>
      </c>
      <c r="Y8" s="29" t="s">
        <v>413</v>
      </c>
      <c r="Z8" s="29" t="s">
        <v>413</v>
      </c>
      <c r="AA8" s="680"/>
      <c r="AE8" s="29" t="s">
        <v>413</v>
      </c>
      <c r="AF8" s="680"/>
      <c r="AG8" s="680"/>
      <c r="AH8" s="680"/>
      <c r="AI8" s="680"/>
      <c r="AJ8" s="29" t="s">
        <v>413</v>
      </c>
      <c r="AN8" s="29" t="s">
        <v>413</v>
      </c>
      <c r="AO8" s="29"/>
      <c r="AP8" s="29" t="s">
        <v>466</v>
      </c>
      <c r="AQ8" s="29" t="s">
        <v>413</v>
      </c>
      <c r="AR8" s="29" t="s">
        <v>413</v>
      </c>
      <c r="AS8" s="680" t="s">
        <v>466</v>
      </c>
      <c r="AT8" s="680" t="s">
        <v>466</v>
      </c>
      <c r="AU8" s="680" t="s">
        <v>466</v>
      </c>
      <c r="AV8" s="680" t="s">
        <v>466</v>
      </c>
      <c r="AW8" s="680" t="s">
        <v>466</v>
      </c>
      <c r="AX8" s="680" t="s">
        <v>466</v>
      </c>
      <c r="AY8" s="680" t="s">
        <v>1479</v>
      </c>
      <c r="AZ8" s="680" t="s">
        <v>466</v>
      </c>
      <c r="BA8" s="680" t="s">
        <v>515</v>
      </c>
      <c r="BB8" s="680" t="s">
        <v>466</v>
      </c>
      <c r="BC8" s="680" t="s">
        <v>528</v>
      </c>
      <c r="BD8" s="680" t="s">
        <v>543</v>
      </c>
      <c r="BE8" s="33" t="s">
        <v>618</v>
      </c>
      <c r="BF8" s="680" t="s">
        <v>661</v>
      </c>
      <c r="BG8" s="680" t="s">
        <v>665</v>
      </c>
      <c r="BI8" s="680" t="s">
        <v>671</v>
      </c>
      <c r="BJ8" s="680" t="s">
        <v>674</v>
      </c>
      <c r="BK8" s="27" t="s">
        <v>677</v>
      </c>
      <c r="BL8" s="680" t="s">
        <v>681</v>
      </c>
      <c r="BM8" s="680" t="s">
        <v>683</v>
      </c>
      <c r="BN8" s="680" t="s">
        <v>681</v>
      </c>
      <c r="BO8" s="680" t="s">
        <v>311</v>
      </c>
      <c r="BP8" s="680" t="s">
        <v>698</v>
      </c>
      <c r="BQ8" s="680" t="s">
        <v>706</v>
      </c>
      <c r="BV8" s="680" t="s">
        <v>716</v>
      </c>
      <c r="BW8" s="680" t="s">
        <v>720</v>
      </c>
      <c r="BX8" s="680" t="s">
        <v>723</v>
      </c>
      <c r="BY8" s="680" t="s">
        <v>727</v>
      </c>
      <c r="CA8" s="680" t="s">
        <v>731</v>
      </c>
      <c r="CE8" s="680" t="s">
        <v>734</v>
      </c>
      <c r="CF8" s="680" t="s">
        <v>737</v>
      </c>
      <c r="CG8" s="680" t="s">
        <v>741</v>
      </c>
      <c r="CH8" s="62" t="s">
        <v>744</v>
      </c>
      <c r="CI8" s="680" t="s">
        <v>747</v>
      </c>
      <c r="CJ8" s="62" t="s">
        <v>1478</v>
      </c>
      <c r="CK8" s="680" t="s">
        <v>753</v>
      </c>
      <c r="CL8" s="62" t="s">
        <v>747</v>
      </c>
      <c r="CM8" s="680" t="s">
        <v>758</v>
      </c>
      <c r="CN8" s="62" t="s">
        <v>753</v>
      </c>
      <c r="CO8" s="680" t="s">
        <v>753</v>
      </c>
      <c r="CP8" s="62" t="s">
        <v>762</v>
      </c>
      <c r="CQ8" s="680" t="s">
        <v>764</v>
      </c>
      <c r="CR8" s="258" t="s">
        <v>798</v>
      </c>
      <c r="CS8" s="237" t="s">
        <v>651</v>
      </c>
      <c r="CT8" s="27" t="s">
        <v>658</v>
      </c>
      <c r="CU8" s="62" t="s">
        <v>647</v>
      </c>
      <c r="CW8" s="737" t="s">
        <v>907</v>
      </c>
      <c r="CX8" s="46" t="s">
        <v>908</v>
      </c>
      <c r="CY8" s="237" t="s">
        <v>903</v>
      </c>
      <c r="CZ8" s="27" t="s">
        <v>909</v>
      </c>
      <c r="DA8" s="237" t="s">
        <v>910</v>
      </c>
      <c r="DB8" s="237" t="s">
        <v>1295</v>
      </c>
      <c r="DC8" s="237" t="s">
        <v>1301</v>
      </c>
      <c r="DD8" s="237" t="s">
        <v>667</v>
      </c>
      <c r="DE8" s="237"/>
      <c r="DF8" s="237" t="s">
        <v>1306</v>
      </c>
      <c r="DG8" s="237" t="s">
        <v>1304</v>
      </c>
      <c r="DH8" s="237" t="s">
        <v>1384</v>
      </c>
      <c r="DI8" s="237" t="s">
        <v>1308</v>
      </c>
      <c r="DJ8" s="237" t="s">
        <v>1385</v>
      </c>
      <c r="DK8" s="237" t="s">
        <v>1297</v>
      </c>
      <c r="DL8" s="237" t="s">
        <v>1386</v>
      </c>
      <c r="DM8" s="237" t="s">
        <v>1387</v>
      </c>
      <c r="DN8" s="237" t="s">
        <v>1316</v>
      </c>
      <c r="DO8" s="237" t="s">
        <v>1388</v>
      </c>
      <c r="DP8" s="237" t="s">
        <v>1319</v>
      </c>
      <c r="DQ8" s="237" t="s">
        <v>1321</v>
      </c>
      <c r="DR8" s="237" t="s">
        <v>1330</v>
      </c>
      <c r="DS8" s="237" t="s">
        <v>1327</v>
      </c>
      <c r="DT8" s="237" t="s">
        <v>1332</v>
      </c>
      <c r="DU8" s="237" t="s">
        <v>1328</v>
      </c>
      <c r="DV8" s="237" t="s">
        <v>1324</v>
      </c>
      <c r="DW8" s="237" t="s">
        <v>1389</v>
      </c>
      <c r="DX8" s="237" t="s">
        <v>1336</v>
      </c>
      <c r="DY8" s="237" t="s">
        <v>1334</v>
      </c>
      <c r="DZ8" s="237" t="s">
        <v>753</v>
      </c>
      <c r="EA8" s="237" t="s">
        <v>1338</v>
      </c>
      <c r="EB8" s="237" t="s">
        <v>1342</v>
      </c>
      <c r="EC8" s="237" t="s">
        <v>1346</v>
      </c>
      <c r="ED8" s="237" t="s">
        <v>1352</v>
      </c>
      <c r="EE8" s="237" t="s">
        <v>1332</v>
      </c>
      <c r="EF8" s="237" t="s">
        <v>1350</v>
      </c>
      <c r="EG8" s="237"/>
      <c r="EH8" s="237"/>
      <c r="EI8" s="237"/>
      <c r="EJ8" s="237"/>
      <c r="EK8" s="237"/>
      <c r="EL8" s="237"/>
      <c r="EM8" s="237"/>
      <c r="EN8" s="237"/>
      <c r="EO8" s="237"/>
      <c r="EP8" s="237"/>
      <c r="EQ8" s="237"/>
      <c r="ER8" s="237" t="s">
        <v>1348</v>
      </c>
      <c r="ES8" s="237" t="s">
        <v>1354</v>
      </c>
      <c r="ET8" s="237" t="s">
        <v>1361</v>
      </c>
      <c r="EU8" s="237" t="s">
        <v>1390</v>
      </c>
      <c r="EV8" s="237"/>
      <c r="EW8" s="237"/>
      <c r="EX8" s="237"/>
      <c r="EY8" s="237" t="s">
        <v>1359</v>
      </c>
      <c r="EZ8" s="237"/>
      <c r="FA8" s="62" t="s">
        <v>1383</v>
      </c>
      <c r="FB8" s="237" t="s">
        <v>1381</v>
      </c>
      <c r="FC8" s="237" t="s">
        <v>1379</v>
      </c>
      <c r="FD8" s="237" t="s">
        <v>1375</v>
      </c>
      <c r="FE8" s="237" t="s">
        <v>1374</v>
      </c>
      <c r="FF8" s="237"/>
      <c r="FG8" s="237" t="s">
        <v>1371</v>
      </c>
      <c r="FH8" s="237"/>
      <c r="FI8" s="237"/>
      <c r="FJ8" s="237"/>
      <c r="FK8" s="237" t="s">
        <v>1357</v>
      </c>
      <c r="FL8" s="452" t="s">
        <v>911</v>
      </c>
      <c r="FM8" s="113"/>
      <c r="FN8" s="766" t="s">
        <v>1502</v>
      </c>
      <c r="FO8" s="7" t="s">
        <v>1499</v>
      </c>
      <c r="FP8" s="769" t="s">
        <v>1490</v>
      </c>
      <c r="FQ8" s="7" t="s">
        <v>1496</v>
      </c>
      <c r="FR8" s="766" t="s">
        <v>1489</v>
      </c>
      <c r="FS8" s="7" t="s">
        <v>1492</v>
      </c>
      <c r="FT8" s="766" t="s">
        <v>1508</v>
      </c>
      <c r="FU8" s="7" t="s">
        <v>1523</v>
      </c>
      <c r="FV8" s="766" t="s">
        <v>1535</v>
      </c>
      <c r="FW8" s="7" t="s">
        <v>1532</v>
      </c>
      <c r="FX8" s="766" t="s">
        <v>731</v>
      </c>
      <c r="FY8" s="7"/>
      <c r="FZ8" s="766"/>
      <c r="GA8" s="7"/>
      <c r="GB8" s="7"/>
      <c r="GC8" s="7"/>
      <c r="GD8" s="766"/>
      <c r="GE8" s="864"/>
      <c r="GF8" s="7"/>
      <c r="GG8" t="s">
        <v>1613</v>
      </c>
      <c r="GH8" s="638" t="s">
        <v>1344</v>
      </c>
      <c r="GI8" s="399" t="s">
        <v>1129</v>
      </c>
      <c r="GK8" s="376"/>
      <c r="GL8" s="362"/>
      <c r="GM8" s="850">
        <v>1989</v>
      </c>
      <c r="GN8" s="224">
        <f>COUNTIFS(C7:GI7,GM8,C5:GI5,GN3)</f>
        <v>0</v>
      </c>
      <c r="GO8" s="224">
        <f>COUNTIFS(C7:GI7,GM8,C6:GI6,GO3)</f>
        <v>1</v>
      </c>
      <c r="GP8" s="919"/>
      <c r="GQ8" s="850">
        <v>1989</v>
      </c>
      <c r="GR8" s="224">
        <f>COUNTIFS(C7:GI7,GQ8)</f>
        <v>1</v>
      </c>
      <c r="GS8" s="224">
        <f t="shared" si="4"/>
        <v>9</v>
      </c>
      <c r="GT8" s="909" t="s">
        <v>1556</v>
      </c>
      <c r="GU8" s="394">
        <f>SUM(GU3:GU7)</f>
        <v>189</v>
      </c>
      <c r="GV8" s="916">
        <f>SUM(GV3:GV7)</f>
        <v>1</v>
      </c>
      <c r="GW8" s="364" t="s">
        <v>694</v>
      </c>
      <c r="GX8" s="224">
        <f>COUNTIFS(C5:GI5,GW8)</f>
        <v>49</v>
      </c>
      <c r="GY8" s="372">
        <f>GX8/GX22</f>
        <v>0.25925925925925924</v>
      </c>
      <c r="GZ8" s="428"/>
      <c r="HA8" s="850" t="s">
        <v>694</v>
      </c>
      <c r="HB8" s="224">
        <f>COUNTIFS(C18:GI18,HB3,C5:GI5,HA8)</f>
        <v>12</v>
      </c>
      <c r="HC8" s="224">
        <f>COUNTIFS(C18:GI18,HC3,C5:GI5,HA8)</f>
        <v>37</v>
      </c>
      <c r="HD8" s="224">
        <f>COUNTIFS(C18:GI18,HD3,C5:GI5,HA8)</f>
        <v>0</v>
      </c>
      <c r="HE8" s="224">
        <f>COUNTIFS(C18:GI18,HE3,C5:GI5,HA8)</f>
        <v>0</v>
      </c>
      <c r="HF8" s="224">
        <f>COUNTIFS(C18:GI18,HF3,C5:GI5,HA8)</f>
        <v>0</v>
      </c>
      <c r="HG8" s="362">
        <f t="shared" si="0"/>
        <v>49</v>
      </c>
      <c r="HH8" s="430"/>
      <c r="HI8" s="850" t="s">
        <v>694</v>
      </c>
      <c r="HJ8" s="622">
        <f>SUMIFS(C23:GI23, C5:GI5,HI8,C18:GI18,HI3)</f>
        <v>114102</v>
      </c>
      <c r="HK8" s="622">
        <f>SUMIFS(C23:GI23,C18:GI18,HJ3, C5:GI5,HI8)</f>
        <v>270829</v>
      </c>
      <c r="HL8" s="622">
        <f>SUMIFS(C23:GI23,C18:GI18,HK3, C5:GI5,HI8)</f>
        <v>0</v>
      </c>
      <c r="HM8" s="622">
        <f>SUMIFS(C23:GI23,C18:GI18,HL3, C5:GI5,HI8)</f>
        <v>0</v>
      </c>
      <c r="HN8" s="622">
        <f>SUMIFS(C23:GI23,C18:GI18,HM3, C5:GI5,HI8)</f>
        <v>0</v>
      </c>
      <c r="HO8" s="622"/>
      <c r="HP8" s="856"/>
      <c r="HQ8" s="364" t="s">
        <v>694</v>
      </c>
      <c r="HR8" s="622">
        <f>SUMIFS(C23:GI23,C5:GI5,HQ8)</f>
        <v>384931</v>
      </c>
      <c r="HS8" s="372">
        <f>HR8/HR23</f>
        <v>0.60162915995638733</v>
      </c>
      <c r="HT8" s="372"/>
      <c r="HU8" s="364" t="s">
        <v>1234</v>
      </c>
      <c r="HV8" s="622">
        <f>SUMIFS(C23:GI23,C6:GI6,HU8)</f>
        <v>4122</v>
      </c>
      <c r="HW8" s="372">
        <f>HV8/HV9</f>
        <v>6.4424933230636883E-3</v>
      </c>
      <c r="HX8" s="188"/>
      <c r="HZ8" s="867">
        <v>1988</v>
      </c>
      <c r="IA8" s="389">
        <f>SUMIFS(C23:GI23, C5:GI5, IA4, C7:GI7,HZ8)</f>
        <v>0</v>
      </c>
      <c r="IB8" s="389">
        <f>SUMIFS(C23:GI23, C6:GI6, IB4, C7:GI7,HZ8)</f>
        <v>7685</v>
      </c>
      <c r="IC8" s="389"/>
      <c r="ID8" s="867">
        <v>1988</v>
      </c>
      <c r="IE8" s="389">
        <f t="shared" si="2"/>
        <v>0</v>
      </c>
      <c r="IF8" s="389">
        <f t="shared" si="3"/>
        <v>11350</v>
      </c>
      <c r="IG8" s="389"/>
      <c r="IH8" s="307" t="s">
        <v>1264</v>
      </c>
      <c r="II8" s="622">
        <f>IE19</f>
        <v>0</v>
      </c>
      <c r="IJ8" s="622">
        <f>IF19</f>
        <v>103018</v>
      </c>
      <c r="IK8" s="224"/>
      <c r="IL8" s="428"/>
      <c r="IM8" s="850">
        <v>1989</v>
      </c>
      <c r="IN8" s="622">
        <f>SUMIFS(C23:GI23, C7:GI7,IM8)</f>
        <v>740</v>
      </c>
      <c r="IO8" s="622">
        <f t="shared" si="1"/>
        <v>12090</v>
      </c>
      <c r="IP8" s="188"/>
      <c r="IQ8" s="188"/>
      <c r="IR8" s="430"/>
      <c r="IS8" s="95"/>
      <c r="IT8" s="188"/>
      <c r="IU8" s="188"/>
      <c r="IV8" s="188"/>
      <c r="IW8" s="188"/>
      <c r="IX8" s="188"/>
      <c r="IY8" s="188"/>
      <c r="IZ8" s="188"/>
    </row>
    <row r="9" spans="1:282" ht="15" customHeight="1" outlineLevel="1">
      <c r="A9" s="5" t="s">
        <v>54</v>
      </c>
      <c r="B9" s="241" t="s">
        <v>240</v>
      </c>
      <c r="C9" s="27" t="s">
        <v>96</v>
      </c>
      <c r="D9" s="27" t="s">
        <v>96</v>
      </c>
      <c r="E9" s="29" t="s">
        <v>96</v>
      </c>
      <c r="F9" s="27" t="s">
        <v>96</v>
      </c>
      <c r="G9" s="27" t="s">
        <v>96</v>
      </c>
      <c r="H9" s="27" t="s">
        <v>96</v>
      </c>
      <c r="I9" s="408" t="s">
        <v>87</v>
      </c>
      <c r="J9" s="46" t="s">
        <v>96</v>
      </c>
      <c r="K9" s="29" t="s">
        <v>96</v>
      </c>
      <c r="L9" s="27" t="s">
        <v>96</v>
      </c>
      <c r="M9" s="27" t="s">
        <v>96</v>
      </c>
      <c r="N9" s="29" t="s">
        <v>96</v>
      </c>
      <c r="O9" s="29" t="s">
        <v>96</v>
      </c>
      <c r="P9" s="29" t="s">
        <v>96</v>
      </c>
      <c r="Q9" s="680" t="s">
        <v>96</v>
      </c>
      <c r="R9" s="27" t="s">
        <v>96</v>
      </c>
      <c r="S9" s="401" t="s">
        <v>313</v>
      </c>
      <c r="T9" s="406" t="s">
        <v>314</v>
      </c>
      <c r="U9" s="406" t="s">
        <v>314</v>
      </c>
      <c r="V9" s="107" t="s">
        <v>315</v>
      </c>
      <c r="W9" s="29" t="s">
        <v>316</v>
      </c>
      <c r="X9" s="29" t="s">
        <v>414</v>
      </c>
      <c r="Y9" s="29" t="s">
        <v>414</v>
      </c>
      <c r="Z9" s="29" t="s">
        <v>414</v>
      </c>
      <c r="AA9" s="680"/>
      <c r="AB9" s="29" t="s">
        <v>414</v>
      </c>
      <c r="AC9" s="29" t="s">
        <v>414</v>
      </c>
      <c r="AD9" s="29" t="s">
        <v>414</v>
      </c>
      <c r="AE9" s="29" t="s">
        <v>414</v>
      </c>
      <c r="AF9" s="680"/>
      <c r="AG9" s="680" t="s">
        <v>499</v>
      </c>
      <c r="AH9" s="680" t="s">
        <v>533</v>
      </c>
      <c r="AI9" s="680"/>
      <c r="AJ9" s="29" t="s">
        <v>414</v>
      </c>
      <c r="AK9" s="107" t="s">
        <v>414</v>
      </c>
      <c r="AL9" s="107" t="s">
        <v>718</v>
      </c>
      <c r="AM9" s="29" t="s">
        <v>414</v>
      </c>
      <c r="AN9" s="29" t="s">
        <v>453</v>
      </c>
      <c r="AO9" s="29" t="s">
        <v>460</v>
      </c>
      <c r="AP9" s="29"/>
      <c r="AQ9" s="29"/>
      <c r="AR9" s="29"/>
      <c r="AS9" s="680"/>
      <c r="AT9" s="680"/>
      <c r="AU9" s="680"/>
      <c r="AV9" s="680"/>
      <c r="AW9" s="680"/>
      <c r="AX9" s="680"/>
      <c r="AY9" s="680"/>
      <c r="AZ9" s="680"/>
      <c r="BA9" s="680" t="s">
        <v>414</v>
      </c>
      <c r="BB9" s="680"/>
      <c r="BC9" s="680" t="s">
        <v>529</v>
      </c>
      <c r="BD9" s="680" t="s">
        <v>544</v>
      </c>
      <c r="BE9" s="426" t="s">
        <v>619</v>
      </c>
      <c r="BF9" s="680" t="s">
        <v>662</v>
      </c>
      <c r="BG9" s="680" t="s">
        <v>662</v>
      </c>
      <c r="BH9" s="680" t="s">
        <v>662</v>
      </c>
      <c r="BI9" s="680" t="s">
        <v>325</v>
      </c>
      <c r="BJ9" s="680" t="s">
        <v>675</v>
      </c>
      <c r="BK9" s="27" t="s">
        <v>325</v>
      </c>
      <c r="BL9" s="680" t="s">
        <v>325</v>
      </c>
      <c r="BM9" s="680" t="s">
        <v>684</v>
      </c>
      <c r="BN9" s="680" t="s">
        <v>690</v>
      </c>
      <c r="BO9" s="680" t="s">
        <v>324</v>
      </c>
      <c r="BP9" s="680" t="s">
        <v>695</v>
      </c>
      <c r="BV9" s="680" t="s">
        <v>718</v>
      </c>
      <c r="BW9" s="680" t="s">
        <v>721</v>
      </c>
      <c r="BX9" s="680" t="s">
        <v>725</v>
      </c>
      <c r="BY9" s="680" t="s">
        <v>725</v>
      </c>
      <c r="CE9" s="680" t="s">
        <v>695</v>
      </c>
      <c r="CF9" s="680" t="s">
        <v>739</v>
      </c>
      <c r="CG9" s="680" t="s">
        <v>742</v>
      </c>
      <c r="CH9" s="62" t="s">
        <v>745</v>
      </c>
      <c r="CI9" s="680" t="s">
        <v>739</v>
      </c>
      <c r="CJ9" s="62" t="s">
        <v>751</v>
      </c>
      <c r="CK9" s="680" t="s">
        <v>754</v>
      </c>
      <c r="CL9" s="62" t="s">
        <v>742</v>
      </c>
      <c r="CM9" s="680" t="s">
        <v>695</v>
      </c>
      <c r="CN9" s="62" t="s">
        <v>754</v>
      </c>
      <c r="CO9" s="680" t="s">
        <v>754</v>
      </c>
      <c r="CP9" s="62" t="s">
        <v>751</v>
      </c>
      <c r="CQ9" s="680" t="s">
        <v>695</v>
      </c>
      <c r="CR9" s="46" t="s">
        <v>799</v>
      </c>
      <c r="CS9" s="395"/>
      <c r="CT9" s="408"/>
      <c r="CU9" s="737" t="s">
        <v>649</v>
      </c>
      <c r="CW9" s="737" t="s">
        <v>912</v>
      </c>
      <c r="CX9" s="46" t="s">
        <v>913</v>
      </c>
      <c r="CY9" s="189" t="s">
        <v>914</v>
      </c>
      <c r="CZ9" s="434" t="s">
        <v>915</v>
      </c>
      <c r="DA9" s="189" t="s">
        <v>916</v>
      </c>
      <c r="DB9" s="189"/>
      <c r="DC9" s="189"/>
      <c r="DD9" s="189"/>
      <c r="DE9" s="189"/>
      <c r="DF9" s="189"/>
      <c r="DG9" s="189"/>
      <c r="DH9" s="189"/>
      <c r="DI9" s="189"/>
      <c r="DJ9" s="189"/>
      <c r="DK9" s="189"/>
      <c r="DL9" s="189"/>
      <c r="DM9" s="189"/>
      <c r="DN9" s="95" t="s">
        <v>1395</v>
      </c>
      <c r="DO9" s="189"/>
      <c r="DP9" s="189"/>
      <c r="DQ9" s="189"/>
      <c r="DR9" s="189"/>
      <c r="DS9" s="189"/>
      <c r="DT9" s="189"/>
      <c r="DU9" s="189"/>
      <c r="DV9" s="189"/>
      <c r="DW9" s="189"/>
      <c r="DX9" s="189"/>
      <c r="DY9" s="189"/>
      <c r="DZ9" s="189"/>
      <c r="EA9" s="189"/>
      <c r="EB9" s="189"/>
      <c r="EC9" s="189"/>
      <c r="ED9" s="189"/>
      <c r="EE9" s="189"/>
      <c r="EF9" s="189"/>
      <c r="EG9" s="189"/>
      <c r="EH9" s="189"/>
      <c r="EI9" s="189"/>
      <c r="EJ9" s="189"/>
      <c r="EK9" s="189"/>
      <c r="EL9" s="189"/>
      <c r="EM9" s="189"/>
      <c r="EN9" s="189"/>
      <c r="EO9" s="189"/>
      <c r="EP9" s="189"/>
      <c r="EQ9" s="189"/>
      <c r="ER9" s="189"/>
      <c r="ES9" s="189"/>
      <c r="ET9" s="189"/>
      <c r="EU9" s="189"/>
      <c r="EV9" s="189" t="s">
        <v>1363</v>
      </c>
      <c r="EW9" s="189" t="s">
        <v>1363</v>
      </c>
      <c r="EX9" s="189" t="s">
        <v>1363</v>
      </c>
      <c r="EY9" s="189"/>
      <c r="EZ9" s="189"/>
      <c r="FA9" s="189"/>
      <c r="FB9" s="189"/>
      <c r="FC9" s="189"/>
      <c r="FD9" s="189"/>
      <c r="FE9" s="189"/>
      <c r="FF9" s="189"/>
      <c r="FG9" s="189"/>
      <c r="FH9" s="189" t="s">
        <v>1363</v>
      </c>
      <c r="FI9" s="189"/>
      <c r="FJ9" s="189" t="s">
        <v>1363</v>
      </c>
      <c r="FK9" s="189"/>
      <c r="FL9" s="434" t="s">
        <v>917</v>
      </c>
      <c r="FM9" s="95" t="s">
        <v>1505</v>
      </c>
      <c r="FN9" s="430" t="s">
        <v>718</v>
      </c>
      <c r="FO9" s="189"/>
      <c r="FP9" s="680" t="s">
        <v>1481</v>
      </c>
      <c r="FQ9" t="s">
        <v>1481</v>
      </c>
      <c r="FR9" s="680" t="s">
        <v>1481</v>
      </c>
      <c r="FS9" t="s">
        <v>1481</v>
      </c>
      <c r="FU9" s="181"/>
      <c r="FW9" s="181"/>
      <c r="FY9" s="181" t="s">
        <v>1505</v>
      </c>
      <c r="GA9" s="181" t="s">
        <v>1505</v>
      </c>
      <c r="GB9" s="181" t="s">
        <v>1505</v>
      </c>
      <c r="GC9" s="181"/>
      <c r="GD9" s="680" t="s">
        <v>1505</v>
      </c>
      <c r="GF9" t="s">
        <v>1481</v>
      </c>
      <c r="GH9" s="639"/>
      <c r="GI9" s="399" t="s">
        <v>1130</v>
      </c>
      <c r="GK9" s="376"/>
      <c r="GL9" s="362"/>
      <c r="GM9" s="909">
        <v>1990</v>
      </c>
      <c r="GN9" s="359">
        <f>COUNTIFS(C7:GI7,GM9,C5:GI5,GN3)</f>
        <v>0</v>
      </c>
      <c r="GO9" s="224">
        <f>COUNTIFS(C7:GI7,GM9,C6:GI6,GO3)</f>
        <v>3</v>
      </c>
      <c r="GP9" s="919"/>
      <c r="GQ9" s="909">
        <v>1990</v>
      </c>
      <c r="GR9" s="359">
        <f>COUNTIFS(C7:GI7,GQ9)</f>
        <v>3</v>
      </c>
      <c r="GS9" s="359">
        <f t="shared" si="4"/>
        <v>12</v>
      </c>
      <c r="GT9" s="307"/>
      <c r="GU9" s="219"/>
      <c r="GV9" s="188"/>
      <c r="GW9" s="364" t="s">
        <v>714</v>
      </c>
      <c r="GX9" s="224">
        <f>COUNTIFS(C5:GI5,GW9)</f>
        <v>10</v>
      </c>
      <c r="GY9" s="372">
        <f>GX9/GX22</f>
        <v>5.2910052910052907E-2</v>
      </c>
      <c r="GZ9" s="428"/>
      <c r="HA9" s="850" t="s">
        <v>714</v>
      </c>
      <c r="HB9" s="224">
        <f>COUNTIFS(C18:GI18,HB3,C5:GI5,HA9)</f>
        <v>0</v>
      </c>
      <c r="HC9" s="224">
        <f>COUNTIFS(C18:GI18,HC3,C5:GI5,HA9)</f>
        <v>10</v>
      </c>
      <c r="HD9" s="224">
        <f>COUNTIFS(C18:GI18,HD3,C5:GI5,HA9)</f>
        <v>0</v>
      </c>
      <c r="HE9" s="224">
        <f>COUNTIFS(C18:GI18,HE3,C5:GI5,HA9)</f>
        <v>0</v>
      </c>
      <c r="HF9" s="224">
        <f>COUNTIFS(C18:GI18,HF3,C5:GI5,HA9)</f>
        <v>0</v>
      </c>
      <c r="HG9" s="362">
        <f t="shared" si="0"/>
        <v>10</v>
      </c>
      <c r="HH9" s="929"/>
      <c r="HI9" s="850" t="s">
        <v>714</v>
      </c>
      <c r="HJ9" s="622">
        <f>SUMIFS(C23:GI23, C5:GI5,HI9,C18:GI18,HI3)</f>
        <v>0</v>
      </c>
      <c r="HK9" s="622">
        <f>SUMIFS(C23:GI23,C18:GI18,HJ3, C5:GI5,HI9)</f>
        <v>10528</v>
      </c>
      <c r="HL9" s="622">
        <f>SUMIFS(C23:GI23,C18:GI18,HK3, C5:GI5,HI9)</f>
        <v>0</v>
      </c>
      <c r="HM9" s="622">
        <f>SUMIFS(C23:GI23,C18:GI18,HL3, C5:GI5,HI9)</f>
        <v>0</v>
      </c>
      <c r="HN9" s="622">
        <f>SUMIFS(C23:GI23,C18:GI18,HM3, C5:GI5,HI9)</f>
        <v>0</v>
      </c>
      <c r="HO9" s="622"/>
      <c r="HP9" s="856"/>
      <c r="HQ9" s="364" t="s">
        <v>705</v>
      </c>
      <c r="HR9" s="622">
        <f>SUMIFS(C23:GI23,C5:GI5,HQ9)</f>
        <v>1430</v>
      </c>
      <c r="HS9" s="372">
        <f>HR9/HR23</f>
        <v>2.2350231567154475E-3</v>
      </c>
      <c r="HT9" s="372"/>
      <c r="HU9" s="364" t="s">
        <v>1556</v>
      </c>
      <c r="HV9" s="622">
        <f>SUM(HV4:HV8)</f>
        <v>639814.40000000002</v>
      </c>
      <c r="HW9" s="372">
        <f>SUM(HW4:HW8)</f>
        <v>1</v>
      </c>
      <c r="HX9" s="188"/>
      <c r="HZ9" s="867">
        <v>1989</v>
      </c>
      <c r="IA9" s="389">
        <f>SUMIFS(C23:GI23, C5:GI5, IA4, C7:GI7,HZ9)</f>
        <v>0</v>
      </c>
      <c r="IB9" s="389">
        <f>SUMIFS(C23:GI23, C6:GI6, IB4, C7:GI7,HZ9)</f>
        <v>740</v>
      </c>
      <c r="IC9" s="616"/>
      <c r="ID9" s="867">
        <v>1989</v>
      </c>
      <c r="IE9" s="389">
        <f t="shared" si="2"/>
        <v>0</v>
      </c>
      <c r="IF9" s="389">
        <f t="shared" si="3"/>
        <v>12090</v>
      </c>
      <c r="IG9" s="389"/>
      <c r="IH9" s="307" t="s">
        <v>1265</v>
      </c>
      <c r="II9" s="622">
        <f>IE22</f>
        <v>0</v>
      </c>
      <c r="IJ9" s="622">
        <f>IF22</f>
        <v>150899</v>
      </c>
      <c r="IK9" s="188"/>
      <c r="IL9" s="401"/>
      <c r="IM9" s="909">
        <v>1990</v>
      </c>
      <c r="IN9" s="622">
        <f>SUMIFS(C23:GI23, C7:GI7,IM9)</f>
        <v>1765</v>
      </c>
      <c r="IO9" s="622">
        <f t="shared" si="1"/>
        <v>13855</v>
      </c>
      <c r="IP9" s="188"/>
      <c r="IQ9" s="95"/>
      <c r="IR9" s="929"/>
      <c r="IS9" s="278"/>
      <c r="IT9" s="188"/>
      <c r="IU9" s="188"/>
      <c r="IV9" s="188"/>
      <c r="IW9" s="188"/>
      <c r="IX9" s="188"/>
      <c r="IY9" s="188"/>
      <c r="IZ9" s="188"/>
    </row>
    <row r="10" spans="1:282" s="20" customFormat="1" ht="15" customHeight="1" outlineLevel="1">
      <c r="A10" s="20" t="s">
        <v>55</v>
      </c>
      <c r="B10" s="242" t="s">
        <v>240</v>
      </c>
      <c r="C10" s="91" t="s">
        <v>205</v>
      </c>
      <c r="D10" s="91" t="s">
        <v>205</v>
      </c>
      <c r="E10" s="91" t="s">
        <v>205</v>
      </c>
      <c r="F10" s="91" t="s">
        <v>205</v>
      </c>
      <c r="G10" s="91" t="s">
        <v>205</v>
      </c>
      <c r="H10" s="91" t="s">
        <v>205</v>
      </c>
      <c r="I10" s="91" t="s">
        <v>205</v>
      </c>
      <c r="J10" s="91" t="s">
        <v>205</v>
      </c>
      <c r="K10" s="91" t="s">
        <v>205</v>
      </c>
      <c r="L10" s="91" t="s">
        <v>205</v>
      </c>
      <c r="M10" s="91" t="s">
        <v>205</v>
      </c>
      <c r="N10" s="91" t="s">
        <v>205</v>
      </c>
      <c r="O10" s="91" t="s">
        <v>205</v>
      </c>
      <c r="P10" s="91" t="s">
        <v>205</v>
      </c>
      <c r="Q10" s="91" t="s">
        <v>205</v>
      </c>
      <c r="R10" s="91" t="s">
        <v>205</v>
      </c>
      <c r="S10" s="418" t="s">
        <v>317</v>
      </c>
      <c r="T10" s="418" t="s">
        <v>318</v>
      </c>
      <c r="U10" s="418" t="s">
        <v>317</v>
      </c>
      <c r="V10" s="418" t="s">
        <v>317</v>
      </c>
      <c r="W10" s="418" t="s">
        <v>318</v>
      </c>
      <c r="X10" s="91" t="s">
        <v>415</v>
      </c>
      <c r="Y10" s="91" t="s">
        <v>415</v>
      </c>
      <c r="Z10" s="91" t="s">
        <v>415</v>
      </c>
      <c r="AA10" s="91"/>
      <c r="AB10" s="91" t="s">
        <v>415</v>
      </c>
      <c r="AC10" s="91" t="s">
        <v>415</v>
      </c>
      <c r="AD10" s="91" t="s">
        <v>415</v>
      </c>
      <c r="AE10" s="91" t="s">
        <v>415</v>
      </c>
      <c r="AF10" s="91"/>
      <c r="AG10" s="91"/>
      <c r="AH10" s="91"/>
      <c r="AI10" s="91"/>
      <c r="AJ10" s="91" t="s">
        <v>415</v>
      </c>
      <c r="AK10" s="254"/>
      <c r="AL10" s="254"/>
      <c r="AM10" s="91" t="s">
        <v>415</v>
      </c>
      <c r="AN10" s="91" t="s">
        <v>454</v>
      </c>
      <c r="AO10" s="91" t="s">
        <v>461</v>
      </c>
      <c r="AP10" s="91" t="s">
        <v>467</v>
      </c>
      <c r="AQ10" s="91" t="s">
        <v>470</v>
      </c>
      <c r="AR10" s="91" t="s">
        <v>474</v>
      </c>
      <c r="AS10" s="91" t="s">
        <v>478</v>
      </c>
      <c r="AT10" s="91" t="s">
        <v>481</v>
      </c>
      <c r="AU10" s="91" t="s">
        <v>484</v>
      </c>
      <c r="AV10" s="91" t="s">
        <v>491</v>
      </c>
      <c r="AW10" s="91" t="s">
        <v>498</v>
      </c>
      <c r="AX10" s="91" t="s">
        <v>503</v>
      </c>
      <c r="AY10" s="91" t="s">
        <v>507</v>
      </c>
      <c r="AZ10" s="91"/>
      <c r="BA10" s="91"/>
      <c r="BB10" s="91" t="s">
        <v>519</v>
      </c>
      <c r="BC10" s="420" t="s">
        <v>530</v>
      </c>
      <c r="BD10" s="420" t="s">
        <v>545</v>
      </c>
      <c r="BE10" s="427" t="s">
        <v>620</v>
      </c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1"/>
      <c r="CI10" s="107"/>
      <c r="CJ10" s="101"/>
      <c r="CK10" s="107"/>
      <c r="CL10" s="101"/>
      <c r="CM10" s="107"/>
      <c r="CN10" s="101"/>
      <c r="CO10" s="107"/>
      <c r="CP10" s="101"/>
      <c r="CQ10" s="107"/>
      <c r="CR10" s="258" t="s">
        <v>800</v>
      </c>
      <c r="CS10" s="102"/>
      <c r="CT10" s="91"/>
      <c r="CU10" s="102"/>
      <c r="CV10" s="107"/>
      <c r="CW10" s="189" t="s">
        <v>918</v>
      </c>
      <c r="CX10" s="434" t="s">
        <v>919</v>
      </c>
      <c r="CY10" s="189" t="s">
        <v>920</v>
      </c>
      <c r="CZ10" s="27" t="s">
        <v>921</v>
      </c>
      <c r="DA10" s="237" t="s">
        <v>922</v>
      </c>
      <c r="DB10" s="237"/>
      <c r="DC10" s="237"/>
      <c r="DD10" s="237"/>
      <c r="DE10" s="237"/>
      <c r="DF10" s="237"/>
      <c r="DG10" s="237"/>
      <c r="DH10" s="237"/>
      <c r="DI10" s="237"/>
      <c r="DJ10" s="237"/>
      <c r="DK10" s="237"/>
      <c r="DL10" s="237"/>
      <c r="DM10" s="237"/>
      <c r="DN10" s="237"/>
      <c r="DO10" s="237"/>
      <c r="DP10" s="237"/>
      <c r="DQ10" s="237"/>
      <c r="DR10" s="237"/>
      <c r="DS10" s="237"/>
      <c r="DT10" s="237"/>
      <c r="DU10" s="237"/>
      <c r="DV10" s="237"/>
      <c r="DW10" s="237"/>
      <c r="DX10" s="237"/>
      <c r="DY10" s="237"/>
      <c r="DZ10" s="237"/>
      <c r="EA10" s="237"/>
      <c r="EB10" s="237"/>
      <c r="EC10" s="237"/>
      <c r="ED10" s="237"/>
      <c r="EE10" s="237"/>
      <c r="EF10" s="237"/>
      <c r="EG10" s="237"/>
      <c r="EH10" s="237"/>
      <c r="EI10" s="237"/>
      <c r="EJ10" s="237"/>
      <c r="EK10" s="237"/>
      <c r="EL10" s="237"/>
      <c r="EM10" s="237"/>
      <c r="EN10" s="237"/>
      <c r="EO10" s="237"/>
      <c r="EP10" s="237"/>
      <c r="EQ10" s="237"/>
      <c r="ER10" s="237"/>
      <c r="ES10" s="237"/>
      <c r="ET10" s="237"/>
      <c r="EU10" s="237"/>
      <c r="EV10" s="237"/>
      <c r="EW10" s="237"/>
      <c r="EX10" s="237"/>
      <c r="EY10" s="237"/>
      <c r="EZ10" s="237"/>
      <c r="FA10" s="237"/>
      <c r="FB10" s="237"/>
      <c r="FC10" s="237"/>
      <c r="FD10" s="237"/>
      <c r="FE10" s="237"/>
      <c r="FF10" s="237"/>
      <c r="FG10" s="237"/>
      <c r="FH10" s="237"/>
      <c r="FI10" s="237"/>
      <c r="FJ10" s="237"/>
      <c r="FK10" s="237"/>
      <c r="FL10" s="453" t="s">
        <v>923</v>
      </c>
      <c r="FM10" s="640"/>
      <c r="FN10" s="453"/>
      <c r="FO10" s="777"/>
      <c r="FP10" s="453"/>
      <c r="FQ10" s="777"/>
      <c r="FR10" s="453"/>
      <c r="FS10" s="777"/>
      <c r="FT10" s="453"/>
      <c r="FU10" s="777"/>
      <c r="FV10" s="453"/>
      <c r="FW10" s="777"/>
      <c r="FX10" s="453"/>
      <c r="FY10" s="777"/>
      <c r="FZ10" s="453"/>
      <c r="GA10" s="777"/>
      <c r="GB10" s="777"/>
      <c r="GC10" s="777"/>
      <c r="GD10" s="453"/>
      <c r="GE10" s="777"/>
      <c r="GF10" s="777"/>
      <c r="GG10" s="453"/>
      <c r="GH10" s="640"/>
      <c r="GI10" s="464" t="s">
        <v>1131</v>
      </c>
      <c r="GJ10" s="885"/>
      <c r="GK10" s="376"/>
      <c r="GL10" s="362"/>
      <c r="GM10" s="850">
        <v>1991</v>
      </c>
      <c r="GN10" s="359">
        <f>COUNTIFS(C7:GI7,GM10,C5:GI5,GN3)</f>
        <v>0</v>
      </c>
      <c r="GO10" s="359">
        <f>COUNTIFS(C7:GI7,GM10,C6:GI6,GO3)</f>
        <v>3</v>
      </c>
      <c r="GP10" s="919"/>
      <c r="GQ10" s="850">
        <v>1991</v>
      </c>
      <c r="GR10" s="224">
        <f>COUNTIFS(C7:GI7,GQ10)</f>
        <v>3</v>
      </c>
      <c r="GS10" s="224">
        <f t="shared" si="4"/>
        <v>15</v>
      </c>
      <c r="GT10" s="307"/>
      <c r="GU10" s="219"/>
      <c r="GV10" s="188"/>
      <c r="GW10" s="364" t="s">
        <v>717</v>
      </c>
      <c r="GX10" s="224">
        <f>COUNTIFS(C5:GI5,GW10)</f>
        <v>7</v>
      </c>
      <c r="GY10" s="372">
        <f>GX10/GX22</f>
        <v>3.7037037037037035E-2</v>
      </c>
      <c r="GZ10" s="925"/>
      <c r="HA10" s="850" t="s">
        <v>717</v>
      </c>
      <c r="HB10" s="224">
        <f>COUNTIFS(C18:GI18,HB3,C5:GI5,HA10)</f>
        <v>0</v>
      </c>
      <c r="HC10" s="224">
        <f>COUNTIFS(C18:GI18,HC3,C5:GI5,HA10)</f>
        <v>7</v>
      </c>
      <c r="HD10" s="224">
        <f>COUNTIFS(C18:GI18,HD3,C5:GI5,HA10)</f>
        <v>0</v>
      </c>
      <c r="HE10" s="224">
        <f>COUNTIFS(C18:GI18,HE3,C5:GI5,HA10)</f>
        <v>0</v>
      </c>
      <c r="HF10" s="224">
        <f>COUNTIFS(C18:GI18,HF3,C5:GI5,HA10)</f>
        <v>0</v>
      </c>
      <c r="HG10" s="362">
        <f t="shared" si="0"/>
        <v>7</v>
      </c>
      <c r="HH10" s="428"/>
      <c r="HI10" s="850" t="s">
        <v>717</v>
      </c>
      <c r="HJ10" s="622">
        <f>SUMIFS(C23:GI23, C5:GI5,HI10,C18:GI18,HI3)</f>
        <v>0</v>
      </c>
      <c r="HK10" s="622">
        <f>SUMIFS(C23:GI23,C18:GI18,HJ3, C5:GI5,HI10)</f>
        <v>15500</v>
      </c>
      <c r="HL10" s="622">
        <f>SUMIFS(C23:GI23,C18:GI18,HK3, C5:GI5,HI10)</f>
        <v>0</v>
      </c>
      <c r="HM10" s="622">
        <f>SUMIFS(C23:GI23,C18:GI18,HL3, C5:GI5,HI10)</f>
        <v>0</v>
      </c>
      <c r="HN10" s="622">
        <f>SUMIFS(C23:GI23,C18:GI18,HM3, C5:GI5,HI10)</f>
        <v>0</v>
      </c>
      <c r="HO10" s="622"/>
      <c r="HP10" s="856"/>
      <c r="HQ10" s="364" t="s">
        <v>1177</v>
      </c>
      <c r="HR10" s="622">
        <f>SUMIFS(C23:GI23,C5:GI5,HQ10)</f>
        <v>12965</v>
      </c>
      <c r="HS10" s="372">
        <f>HR10/HR23</f>
        <v>2.0263688969801241E-2</v>
      </c>
      <c r="HT10" s="372"/>
      <c r="HU10" s="95"/>
      <c r="HV10" s="95"/>
      <c r="HW10" s="95"/>
      <c r="HX10" s="95"/>
      <c r="HY10" s="430"/>
      <c r="HZ10" s="917">
        <v>1990</v>
      </c>
      <c r="IA10" s="389">
        <f>SUMIFS(C23:GI23, C5:GI5, IA4, C7:GI7,HZ10)</f>
        <v>0</v>
      </c>
      <c r="IB10" s="389">
        <f>SUMIFS(C23:GI23, C6:GI6, IB4, C7:GI7,HZ10)</f>
        <v>1765</v>
      </c>
      <c r="IC10" s="616"/>
      <c r="ID10" s="917">
        <v>1990</v>
      </c>
      <c r="IE10" s="389">
        <f t="shared" si="2"/>
        <v>0</v>
      </c>
      <c r="IF10" s="389">
        <f t="shared" si="3"/>
        <v>13855</v>
      </c>
      <c r="IG10" s="389"/>
      <c r="IH10" s="307" t="s">
        <v>1266</v>
      </c>
      <c r="II10" s="622">
        <f>IE25</f>
        <v>1988</v>
      </c>
      <c r="IJ10" s="622">
        <f>IF25</f>
        <v>168409</v>
      </c>
      <c r="IK10" s="188"/>
      <c r="IL10" s="401"/>
      <c r="IM10" s="850">
        <v>1991</v>
      </c>
      <c r="IN10" s="632">
        <f>SUMIFS(C23:GI23, C7:GI7,IM10)</f>
        <v>3125</v>
      </c>
      <c r="IO10" s="632">
        <f t="shared" si="1"/>
        <v>16980</v>
      </c>
      <c r="IP10" s="95"/>
      <c r="IQ10" s="278"/>
      <c r="IR10" s="428"/>
      <c r="IS10" s="224"/>
      <c r="IT10" s="43"/>
      <c r="IU10" s="43"/>
      <c r="IV10" s="43"/>
      <c r="IW10" s="43"/>
      <c r="IX10" s="43"/>
      <c r="IY10" s="43"/>
      <c r="IZ10" s="43"/>
    </row>
    <row r="11" spans="1:282" ht="15" customHeight="1" outlineLevel="1">
      <c r="A11" s="5" t="s">
        <v>3</v>
      </c>
      <c r="B11" s="241" t="s">
        <v>240</v>
      </c>
      <c r="C11" s="29" t="s">
        <v>290</v>
      </c>
      <c r="D11" s="29"/>
      <c r="E11" s="29" t="s">
        <v>291</v>
      </c>
      <c r="F11" s="29" t="s">
        <v>291</v>
      </c>
      <c r="G11" s="29" t="s">
        <v>292</v>
      </c>
      <c r="H11" s="29" t="s">
        <v>291</v>
      </c>
      <c r="I11" s="29" t="s">
        <v>291</v>
      </c>
      <c r="J11" s="29" t="s">
        <v>657</v>
      </c>
      <c r="K11" s="29" t="s">
        <v>292</v>
      </c>
      <c r="L11" s="29" t="s">
        <v>292</v>
      </c>
      <c r="M11" s="29" t="s">
        <v>292</v>
      </c>
      <c r="N11" s="29" t="s">
        <v>292</v>
      </c>
      <c r="O11" s="29" t="s">
        <v>292</v>
      </c>
      <c r="P11" s="29" t="s">
        <v>292</v>
      </c>
      <c r="Q11" s="680" t="s">
        <v>292</v>
      </c>
      <c r="R11" s="680" t="s">
        <v>292</v>
      </c>
      <c r="S11" s="401" t="s">
        <v>319</v>
      </c>
      <c r="T11" s="406" t="s">
        <v>319</v>
      </c>
      <c r="U11" s="406" t="s">
        <v>320</v>
      </c>
      <c r="V11" s="406" t="s">
        <v>319</v>
      </c>
      <c r="W11" s="406" t="s">
        <v>319</v>
      </c>
      <c r="X11" s="29" t="s">
        <v>292</v>
      </c>
      <c r="Y11" s="29" t="s">
        <v>292</v>
      </c>
      <c r="Z11" s="29" t="s">
        <v>292</v>
      </c>
      <c r="AA11" s="680"/>
      <c r="AB11" s="29" t="s">
        <v>292</v>
      </c>
      <c r="AC11" s="29" t="s">
        <v>292</v>
      </c>
      <c r="AD11" s="29" t="s">
        <v>292</v>
      </c>
      <c r="AE11" s="29" t="s">
        <v>292</v>
      </c>
      <c r="AF11" s="680"/>
      <c r="AG11" s="680"/>
      <c r="AH11" s="680"/>
      <c r="AI11" s="680"/>
      <c r="AJ11" s="29" t="s">
        <v>292</v>
      </c>
      <c r="AM11" s="29" t="s">
        <v>292</v>
      </c>
      <c r="AN11" s="29" t="s">
        <v>292</v>
      </c>
      <c r="AO11" s="29" t="s">
        <v>292</v>
      </c>
      <c r="AP11" s="29" t="s">
        <v>292</v>
      </c>
      <c r="AQ11" s="29" t="s">
        <v>292</v>
      </c>
      <c r="AR11" s="29" t="s">
        <v>292</v>
      </c>
      <c r="AS11" s="680" t="s">
        <v>292</v>
      </c>
      <c r="AT11" s="680" t="s">
        <v>292</v>
      </c>
      <c r="AU11" s="680" t="s">
        <v>292</v>
      </c>
      <c r="AV11" s="680" t="s">
        <v>292</v>
      </c>
      <c r="AW11" s="680" t="s">
        <v>292</v>
      </c>
      <c r="AX11" s="680" t="s">
        <v>292</v>
      </c>
      <c r="AY11" s="680" t="s">
        <v>292</v>
      </c>
      <c r="AZ11" s="680" t="s">
        <v>292</v>
      </c>
      <c r="BA11" s="680" t="s">
        <v>291</v>
      </c>
      <c r="BB11" s="680" t="s">
        <v>292</v>
      </c>
      <c r="BC11" s="406" t="s">
        <v>531</v>
      </c>
      <c r="BD11" s="406" t="s">
        <v>291</v>
      </c>
      <c r="BE11" s="428" t="s">
        <v>320</v>
      </c>
      <c r="CR11" s="46" t="s">
        <v>292</v>
      </c>
      <c r="CS11" s="62"/>
      <c r="CT11" s="680"/>
      <c r="CU11" s="62"/>
      <c r="CW11" s="189" t="s">
        <v>924</v>
      </c>
      <c r="CX11" s="434" t="s">
        <v>924</v>
      </c>
      <c r="CY11" s="189" t="s">
        <v>18</v>
      </c>
      <c r="CZ11" s="434" t="s">
        <v>925</v>
      </c>
      <c r="DA11" s="189" t="s">
        <v>926</v>
      </c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89"/>
      <c r="DT11" s="189"/>
      <c r="DU11" s="189"/>
      <c r="DV11" s="189"/>
      <c r="DW11" s="189"/>
      <c r="DX11" s="189"/>
      <c r="DY11" s="189"/>
      <c r="DZ11" s="189"/>
      <c r="EA11" s="189"/>
      <c r="EB11" s="189"/>
      <c r="EC11" s="189"/>
      <c r="ED11" s="189"/>
      <c r="EE11" s="189"/>
      <c r="EF11" s="189"/>
      <c r="EG11" s="189"/>
      <c r="EH11" s="189"/>
      <c r="EI11" s="189"/>
      <c r="EJ11" s="189"/>
      <c r="EK11" s="189"/>
      <c r="EL11" s="189"/>
      <c r="EM11" s="189"/>
      <c r="EN11" s="189"/>
      <c r="EO11" s="189"/>
      <c r="EP11" s="189"/>
      <c r="EQ11" s="189"/>
      <c r="ER11" s="189"/>
      <c r="ES11" s="189"/>
      <c r="ET11" s="189"/>
      <c r="EU11" s="189"/>
      <c r="EV11" s="189"/>
      <c r="EW11" s="189"/>
      <c r="EX11" s="189"/>
      <c r="EY11" s="189"/>
      <c r="EZ11" s="189"/>
      <c r="FA11" s="189"/>
      <c r="FB11" s="189"/>
      <c r="FC11" s="189"/>
      <c r="FD11" s="189"/>
      <c r="FE11" s="189"/>
      <c r="FF11" s="189"/>
      <c r="FG11" s="189"/>
      <c r="FH11" s="189"/>
      <c r="FI11" s="189"/>
      <c r="FJ11" s="189"/>
      <c r="FK11" s="189"/>
      <c r="FL11" s="434" t="s">
        <v>927</v>
      </c>
      <c r="FM11" s="639"/>
      <c r="FN11" s="434"/>
      <c r="FO11" s="189"/>
      <c r="FP11" s="434"/>
      <c r="FQ11" s="189"/>
      <c r="FR11" s="434"/>
      <c r="FS11" s="189"/>
      <c r="FT11" s="434"/>
      <c r="FU11" s="189"/>
      <c r="FV11" s="434"/>
      <c r="FW11" s="189"/>
      <c r="FX11" s="434"/>
      <c r="FY11" s="189"/>
      <c r="FZ11" s="434"/>
      <c r="GA11" s="189"/>
      <c r="GB11" s="189"/>
      <c r="GC11" s="189"/>
      <c r="GD11" s="434"/>
      <c r="GE11" s="189"/>
      <c r="GF11" s="189"/>
      <c r="GG11" s="434"/>
      <c r="GH11" s="639"/>
      <c r="GI11" s="399" t="s">
        <v>1132</v>
      </c>
      <c r="GK11" s="376"/>
      <c r="GL11" s="362"/>
      <c r="GM11" s="850">
        <v>1992</v>
      </c>
      <c r="GN11" s="224">
        <f>COUNTIFS(C7:GI7,GM11,C5:GI5,GN3)</f>
        <v>0</v>
      </c>
      <c r="GO11" s="359">
        <f>COUNTIFS(C7:GI7,GM11,C6:GI6,GO3)</f>
        <v>1</v>
      </c>
      <c r="GP11" s="919"/>
      <c r="GQ11" s="850">
        <v>1992</v>
      </c>
      <c r="GR11" s="224">
        <f>COUNTIFS(C7:GI7,GQ11)</f>
        <v>1</v>
      </c>
      <c r="GS11" s="224">
        <f t="shared" si="4"/>
        <v>16</v>
      </c>
      <c r="GT11" s="307"/>
      <c r="GU11" s="219"/>
      <c r="GV11" s="188"/>
      <c r="GW11" s="364" t="s">
        <v>1610</v>
      </c>
      <c r="GX11" s="224">
        <f>COUNTIFS(C5:GI5,GW11)</f>
        <v>1</v>
      </c>
      <c r="GY11" s="372">
        <f>GX11/GX22</f>
        <v>5.2910052910052907E-3</v>
      </c>
      <c r="GZ11" s="926"/>
      <c r="HA11" s="850" t="s">
        <v>1177</v>
      </c>
      <c r="HB11" s="224">
        <f>COUNTIFS(C18:GI18,HB3,C5:GI5,HA11)</f>
        <v>0</v>
      </c>
      <c r="HC11" s="224">
        <f>COUNTIFS(C18:GI18,HC3,C5:GI5,HA11)</f>
        <v>12</v>
      </c>
      <c r="HD11" s="224">
        <f>COUNTIFS(C18:GI18,HD3,C5:GI5,HA11)</f>
        <v>0</v>
      </c>
      <c r="HE11" s="224">
        <f>COUNTIFS(C18:GI18,HE3,C5:GI5,HA11)</f>
        <v>0</v>
      </c>
      <c r="HF11" s="224">
        <f>COUNTIFS(C18:GI18,HF3,C5:GI5,HA11)</f>
        <v>0</v>
      </c>
      <c r="HG11" s="362">
        <f t="shared" si="0"/>
        <v>12</v>
      </c>
      <c r="HH11" s="428"/>
      <c r="HI11" s="850" t="s">
        <v>1610</v>
      </c>
      <c r="HJ11" s="622">
        <f>SUMIFS(C23:GI23, C5:GI5,HI11,C18:GI18,HI3)</f>
        <v>0</v>
      </c>
      <c r="HK11" s="622">
        <f>SUMIFS(C23:GI23,C18:GI18,HJ3, C5:GI5,HI11)</f>
        <v>12581</v>
      </c>
      <c r="HL11" s="622">
        <f>SUMIFS(C23:GI23,C18:GI18,HK3, C5:GI5,HI11)</f>
        <v>0</v>
      </c>
      <c r="HM11" s="622">
        <f>SUMIFS(C23:GI23,C18:GI18,HL3, C5:GI5,HI11)</f>
        <v>0</v>
      </c>
      <c r="HN11" s="622">
        <f>SUMIFS(C23:GI23,C18:GI18,HM3, C5:GI5,HI11)</f>
        <v>0</v>
      </c>
      <c r="HO11" s="622"/>
      <c r="HP11" s="856"/>
      <c r="HQ11" s="364" t="s">
        <v>670</v>
      </c>
      <c r="HR11" s="622">
        <f>SUMIFS(C23:GI23,C5:GI5,HQ11)</f>
        <v>42549</v>
      </c>
      <c r="HS11" s="372">
        <f>HR11/HR23</f>
        <v>6.6502098108451452E-2</v>
      </c>
      <c r="HT11" s="372"/>
      <c r="HU11" s="278"/>
      <c r="HV11" s="278"/>
      <c r="HW11" s="278"/>
      <c r="HX11" s="278"/>
      <c r="HY11" s="929"/>
      <c r="HZ11" s="867">
        <v>1991</v>
      </c>
      <c r="IA11" s="389">
        <f>SUMIFS(C23:GI23, C5:GI5, IA4, C7:GI7,HZ11)</f>
        <v>0</v>
      </c>
      <c r="IB11" s="389">
        <f>SUMIFS(C23:GI23, C6:GI6, IB4, C7:GI7,HZ11)</f>
        <v>3125</v>
      </c>
      <c r="IC11" s="617"/>
      <c r="ID11" s="867">
        <v>1991</v>
      </c>
      <c r="IE11" s="389">
        <f t="shared" si="2"/>
        <v>0</v>
      </c>
      <c r="IF11" s="389">
        <f t="shared" si="3"/>
        <v>16980</v>
      </c>
      <c r="IG11" s="389"/>
      <c r="IH11" s="224" t="s">
        <v>1267</v>
      </c>
      <c r="II11" s="622">
        <f>IE28</f>
        <v>3159</v>
      </c>
      <c r="IJ11" s="622">
        <f>IF28</f>
        <v>239213</v>
      </c>
      <c r="IK11" s="95"/>
      <c r="IL11" s="430"/>
      <c r="IM11" s="850">
        <v>1992</v>
      </c>
      <c r="IN11" s="622">
        <f>SUMIFS(C23:GI23, C7:GI7,IM11)</f>
        <v>1250</v>
      </c>
      <c r="IO11" s="622">
        <f t="shared" si="1"/>
        <v>18230</v>
      </c>
      <c r="IP11" s="278"/>
      <c r="IQ11" s="224"/>
      <c r="IR11" s="428"/>
      <c r="IS11" s="224"/>
      <c r="IT11" s="188"/>
      <c r="IU11" s="188"/>
      <c r="IV11" s="188"/>
      <c r="IW11" s="188"/>
      <c r="IX11" s="188"/>
      <c r="IY11" s="188"/>
      <c r="IZ11" s="188"/>
      <c r="JA11" s="188"/>
      <c r="JB11" s="188"/>
      <c r="JC11" s="188"/>
      <c r="JD11" s="188"/>
      <c r="JE11" s="188"/>
      <c r="JF11" s="188"/>
      <c r="JG11" s="188"/>
      <c r="JH11" s="188"/>
      <c r="JI11" s="188"/>
      <c r="JJ11" s="188"/>
      <c r="JK11" s="188"/>
      <c r="JL11" s="188"/>
      <c r="JM11" s="188"/>
      <c r="JN11" s="188"/>
      <c r="JO11" s="188"/>
      <c r="JP11" s="188"/>
      <c r="JQ11" s="188"/>
      <c r="JR11" s="188"/>
      <c r="JS11" s="188"/>
      <c r="JT11" s="188"/>
      <c r="JU11" s="188"/>
    </row>
    <row r="12" spans="1:282" ht="15" customHeight="1">
      <c r="T12" s="27"/>
      <c r="CR12" s="46"/>
      <c r="GK12" s="376"/>
      <c r="GL12" s="362"/>
      <c r="GM12" s="850">
        <v>1993</v>
      </c>
      <c r="GN12" s="224">
        <f>COUNTIFS(C7:GI7,GM12,C5:GI5,GN3)</f>
        <v>0</v>
      </c>
      <c r="GO12" s="224">
        <f>COUNTIFS(C7:GI7,GM12,C6:GI6,GO3)</f>
        <v>2</v>
      </c>
      <c r="GP12" s="919"/>
      <c r="GQ12" s="850">
        <v>1993</v>
      </c>
      <c r="GR12" s="224">
        <f>COUNTIFS(C7:GI7,GQ12)</f>
        <v>2</v>
      </c>
      <c r="GS12" s="224">
        <f t="shared" si="4"/>
        <v>18</v>
      </c>
      <c r="GT12" s="307"/>
      <c r="GU12" s="219"/>
      <c r="GV12" s="224"/>
      <c r="GW12" s="364" t="s">
        <v>1177</v>
      </c>
      <c r="GX12" s="224">
        <f>COUNTIFS(C5:GI5,GW12)</f>
        <v>12</v>
      </c>
      <c r="GY12" s="372">
        <f>GX12/GX22</f>
        <v>6.3492063492063489E-2</v>
      </c>
      <c r="GZ12" s="919"/>
      <c r="HA12" s="850" t="s">
        <v>729</v>
      </c>
      <c r="HB12" s="224">
        <f>COUNTIFS(C18:GI18,HB3,C5:GI5,HA12)</f>
        <v>0</v>
      </c>
      <c r="HC12" s="224">
        <f>COUNTIFS(C18:GI18,HC3,C5:GI5,HA12)</f>
        <v>7</v>
      </c>
      <c r="HD12" s="224">
        <f>COUNTIFS(C18:GI18,HD3,C5:GI5,HA12)</f>
        <v>0</v>
      </c>
      <c r="HE12" s="224">
        <f>COUNTIFS(C18:GI18,HE3,C5:GI5,HA12)</f>
        <v>0</v>
      </c>
      <c r="HF12" s="224">
        <f>COUNTIFS(C18:GI18,HF3,C5:GI5,HA12)</f>
        <v>0</v>
      </c>
      <c r="HG12" s="362">
        <f t="shared" si="0"/>
        <v>7</v>
      </c>
      <c r="HH12" s="428"/>
      <c r="HI12" s="850" t="s">
        <v>1177</v>
      </c>
      <c r="HJ12" s="622">
        <f>SUMIFS(C23:GI23, C5:GI5,HI12,C18:GI18,HI3)</f>
        <v>0</v>
      </c>
      <c r="HK12" s="622">
        <f>SUMIFS(C23:GI23,C18:GI18,HJ3, C5:GI5,HI12)</f>
        <v>12965</v>
      </c>
      <c r="HL12" s="622">
        <f>SUMIFS(C23:GI23,C18:GI18,HK3, C5:GI5,HI12)</f>
        <v>0</v>
      </c>
      <c r="HM12" s="622">
        <f>SUMIFS(C23:GI23,C18:GI18,HL3, C5:GI5,HI12)</f>
        <v>0</v>
      </c>
      <c r="HN12" s="622">
        <f>SUMIFS(C23:GI23,C18:GI18,HM3, C5:GI5,HI12)</f>
        <v>0</v>
      </c>
      <c r="HO12" s="622"/>
      <c r="HP12" s="856"/>
      <c r="HQ12" s="364" t="s">
        <v>714</v>
      </c>
      <c r="HR12" s="622">
        <f>SUMIFS(C23:GI23,C5:GI5,HQ12)</f>
        <v>10528</v>
      </c>
      <c r="HS12" s="372">
        <f>HR12/HR23</f>
        <v>1.6454771883846316E-2</v>
      </c>
      <c r="HT12" s="372"/>
      <c r="HU12" s="224"/>
      <c r="HV12" s="224"/>
      <c r="HW12" s="224"/>
      <c r="HX12" s="224"/>
      <c r="HY12" s="428"/>
      <c r="HZ12" s="867">
        <v>1992</v>
      </c>
      <c r="IA12" s="389">
        <f>SUMIFS(C23:GI23, C5:GI5, IA4, C7:GI7,HZ12)</f>
        <v>0</v>
      </c>
      <c r="IB12" s="389">
        <f>SUMIFS(C23:GI23, C6:GI6, IB4, C7:GI7,HZ12)</f>
        <v>1250</v>
      </c>
      <c r="IC12" s="618"/>
      <c r="ID12" s="867">
        <v>1992</v>
      </c>
      <c r="IE12" s="389">
        <f t="shared" si="2"/>
        <v>0</v>
      </c>
      <c r="IF12" s="389">
        <f t="shared" si="3"/>
        <v>18230</v>
      </c>
      <c r="IG12" s="389"/>
      <c r="IH12" s="224" t="s">
        <v>1626</v>
      </c>
      <c r="II12" s="622">
        <f>IE34</f>
        <v>24787.4</v>
      </c>
      <c r="IJ12" s="622">
        <f>IF34</f>
        <v>574600</v>
      </c>
      <c r="IK12" s="278"/>
      <c r="IL12" s="929"/>
      <c r="IM12" s="850">
        <v>1993</v>
      </c>
      <c r="IN12" s="622">
        <f>SUMIFS(C23:GI23, C7:GI7,IM12)</f>
        <v>1850</v>
      </c>
      <c r="IO12" s="622">
        <f t="shared" si="1"/>
        <v>20080</v>
      </c>
      <c r="IP12" s="224"/>
      <c r="IQ12" s="224"/>
      <c r="IR12" s="428"/>
      <c r="IS12" s="224"/>
      <c r="IT12" s="188"/>
      <c r="IU12" s="188"/>
      <c r="IV12" s="188"/>
      <c r="IW12" s="188"/>
      <c r="IX12" s="188"/>
      <c r="IY12" s="188"/>
      <c r="IZ12" s="188"/>
      <c r="JA12" s="188"/>
      <c r="JB12" s="188"/>
      <c r="JC12" s="188"/>
      <c r="JD12" s="188"/>
      <c r="JE12" s="188"/>
      <c r="JF12" s="188"/>
      <c r="JG12" s="188"/>
      <c r="JH12" s="188"/>
      <c r="JI12" s="188"/>
      <c r="JJ12" s="188"/>
      <c r="JK12" s="188"/>
      <c r="JL12" s="188"/>
      <c r="JM12" s="188"/>
      <c r="JN12" s="188"/>
      <c r="JO12" s="188"/>
      <c r="JP12" s="188"/>
      <c r="JQ12" s="188"/>
      <c r="JR12" s="188"/>
      <c r="JS12" s="188"/>
      <c r="JT12" s="188"/>
      <c r="JU12" s="188"/>
    </row>
    <row r="13" spans="1:282" s="69" customFormat="1" ht="15" customHeight="1">
      <c r="A13" s="53" t="s">
        <v>67</v>
      </c>
      <c r="B13" s="54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106"/>
      <c r="AL13" s="106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4"/>
      <c r="BD13" s="34"/>
      <c r="BE13" s="34"/>
      <c r="BK13" s="30"/>
      <c r="CH13" s="435"/>
      <c r="CJ13" s="435"/>
      <c r="CL13" s="435"/>
      <c r="CN13" s="435"/>
      <c r="CP13" s="435"/>
      <c r="CR13" s="68"/>
      <c r="CS13" s="440"/>
      <c r="CT13" s="53"/>
      <c r="CU13" s="440"/>
      <c r="CV13" s="106"/>
      <c r="CW13" s="444"/>
      <c r="CX13" s="229"/>
      <c r="CY13" s="448"/>
      <c r="CZ13" s="30"/>
      <c r="DA13" s="448"/>
      <c r="DB13" s="448"/>
      <c r="DC13" s="448"/>
      <c r="DD13" s="448"/>
      <c r="DE13" s="448"/>
      <c r="DF13" s="448"/>
      <c r="DG13" s="448"/>
      <c r="DH13" s="448"/>
      <c r="DI13" s="448"/>
      <c r="DJ13" s="448"/>
      <c r="DK13" s="448"/>
      <c r="DL13" s="448"/>
      <c r="DM13" s="448"/>
      <c r="DN13" s="448"/>
      <c r="DO13" s="448"/>
      <c r="DP13" s="448"/>
      <c r="DQ13" s="448"/>
      <c r="DR13" s="448"/>
      <c r="DS13" s="448"/>
      <c r="DT13" s="448"/>
      <c r="DU13" s="448"/>
      <c r="DV13" s="448"/>
      <c r="DW13" s="448"/>
      <c r="DX13" s="448"/>
      <c r="DY13" s="448"/>
      <c r="DZ13" s="448"/>
      <c r="EA13" s="448"/>
      <c r="EB13" s="448"/>
      <c r="EC13" s="448"/>
      <c r="ED13" s="448"/>
      <c r="EE13" s="448"/>
      <c r="EF13" s="448"/>
      <c r="EG13" s="448"/>
      <c r="EH13" s="448"/>
      <c r="EI13" s="448"/>
      <c r="EJ13" s="448"/>
      <c r="EK13" s="448"/>
      <c r="EL13" s="448"/>
      <c r="EM13" s="448"/>
      <c r="EN13" s="448"/>
      <c r="EO13" s="448"/>
      <c r="EP13" s="448"/>
      <c r="EQ13" s="448"/>
      <c r="ER13" s="448"/>
      <c r="ES13" s="448"/>
      <c r="ET13" s="448"/>
      <c r="EU13" s="448"/>
      <c r="EV13" s="448"/>
      <c r="EW13" s="448"/>
      <c r="EX13" s="448"/>
      <c r="EY13" s="448"/>
      <c r="EZ13" s="448"/>
      <c r="FA13" s="448"/>
      <c r="FB13" s="448"/>
      <c r="FC13" s="448"/>
      <c r="FD13" s="448"/>
      <c r="FE13" s="448"/>
      <c r="FF13" s="448"/>
      <c r="FG13" s="448"/>
      <c r="FH13" s="448"/>
      <c r="FI13" s="448"/>
      <c r="FJ13" s="448"/>
      <c r="FK13" s="448"/>
      <c r="FL13" s="230"/>
      <c r="FM13" s="634"/>
      <c r="FN13" s="230"/>
      <c r="FO13" s="776"/>
      <c r="FP13" s="230"/>
      <c r="FQ13" s="776"/>
      <c r="FR13" s="230"/>
      <c r="FS13" s="776"/>
      <c r="FT13" s="230"/>
      <c r="FU13" s="776"/>
      <c r="FV13" s="230"/>
      <c r="FW13" s="776"/>
      <c r="FX13" s="230"/>
      <c r="FY13" s="776"/>
      <c r="FZ13" s="230"/>
      <c r="GA13" s="776"/>
      <c r="GB13" s="776"/>
      <c r="GC13" s="776"/>
      <c r="GD13" s="230"/>
      <c r="GE13" s="776"/>
      <c r="GF13" s="776"/>
      <c r="GG13" s="230"/>
      <c r="GH13" s="634"/>
      <c r="GI13" s="295"/>
      <c r="GJ13" s="882"/>
      <c r="GK13" s="376">
        <f>COUNT(C7:GI7)</f>
        <v>189</v>
      </c>
      <c r="GL13" s="362"/>
      <c r="GM13" s="850">
        <v>1994</v>
      </c>
      <c r="GN13" s="224">
        <f>COUNTIFS(C7:GI7,GM13,C5:GI5,GN3)</f>
        <v>0</v>
      </c>
      <c r="GO13" s="224">
        <f>COUNTIFS(C7:GI7,GM13,C6:GI6,GO3)</f>
        <v>1</v>
      </c>
      <c r="GP13" s="919"/>
      <c r="GQ13" s="850">
        <v>1994</v>
      </c>
      <c r="GR13" s="224">
        <f>COUNTIFS(C7:GI7,GQ13)</f>
        <v>1</v>
      </c>
      <c r="GS13" s="224">
        <f t="shared" si="4"/>
        <v>19</v>
      </c>
      <c r="GT13" s="307"/>
      <c r="GU13" s="219"/>
      <c r="GV13" s="224"/>
      <c r="GW13" s="364" t="s">
        <v>729</v>
      </c>
      <c r="GX13" s="224">
        <f>COUNTIFS(C5:GI5,GW13)</f>
        <v>7</v>
      </c>
      <c r="GY13" s="372">
        <f>GX13/GX22</f>
        <v>3.7037037037037035E-2</v>
      </c>
      <c r="GZ13" s="428"/>
      <c r="HA13" s="850" t="s">
        <v>797</v>
      </c>
      <c r="HB13" s="224">
        <f>HB14</f>
        <v>0</v>
      </c>
      <c r="HC13" s="224">
        <f>COUNTIFS(C18:GI18,HC3,C5:GI5,HA13)</f>
        <v>1</v>
      </c>
      <c r="HD13" s="224">
        <f>COUNTIFS(C18:GI18,HD3,C5:GI5,HA13)</f>
        <v>0</v>
      </c>
      <c r="HE13" s="224">
        <f>COUNTIFS(C18:GI18,HE3,C5:GI5,HA13)</f>
        <v>0</v>
      </c>
      <c r="HF13" s="224">
        <f>COUNTIFS(C18:GI18,HF3,C5:GI5,HA13)</f>
        <v>0</v>
      </c>
      <c r="HG13" s="362">
        <f>SUM(HB13:HF13)</f>
        <v>1</v>
      </c>
      <c r="HH13" s="428"/>
      <c r="HI13" s="850" t="s">
        <v>729</v>
      </c>
      <c r="HJ13" s="622">
        <f>SUMIFS(C23:GI23, C5:GI5,HI13,C18:GI18,HI3)</f>
        <v>0</v>
      </c>
      <c r="HK13" s="622">
        <f>SUMIFS(C23:GI23,C18:GI18,HJ3, C5:GI5,HI13)</f>
        <v>8175</v>
      </c>
      <c r="HL13" s="622">
        <f>SUMIFS(C23:GI23,C18:GI18,HK3, C5:GI5,HI13)</f>
        <v>0</v>
      </c>
      <c r="HM13" s="622">
        <f>SUMIFS(C23:GI23,C18:GI18,HL3, C5:GI5,HI13)</f>
        <v>0</v>
      </c>
      <c r="HN13" s="622">
        <f>SUMIFS(C23:GI23,C18:GI18,HM3, C5:GI5,HI13)</f>
        <v>0</v>
      </c>
      <c r="HO13" s="622"/>
      <c r="HP13" s="856"/>
      <c r="HQ13" s="364" t="s">
        <v>717</v>
      </c>
      <c r="HR13" s="622">
        <f>SUMIFS(C23:GI23,C5:GI5,HQ13)</f>
        <v>15500</v>
      </c>
      <c r="HS13" s="372">
        <f>HR13/HR23</f>
        <v>2.4225775474887717E-2</v>
      </c>
      <c r="HT13" s="372"/>
      <c r="HU13" s="224"/>
      <c r="HV13" s="224"/>
      <c r="HW13" s="224"/>
      <c r="HX13" s="224"/>
      <c r="HY13" s="428"/>
      <c r="HZ13" s="867">
        <v>1993</v>
      </c>
      <c r="IA13" s="389">
        <f>SUMIFS(C23:GI23, C5:GI5, IA4, C7:GI7,HZ13)</f>
        <v>0</v>
      </c>
      <c r="IB13" s="389">
        <f>SUMIFS(C23:GI23, C6:GI6, IB4, C7:GI7,HZ13)</f>
        <v>1850</v>
      </c>
      <c r="IC13" s="389"/>
      <c r="ID13" s="867">
        <v>1993</v>
      </c>
      <c r="IE13" s="389">
        <f t="shared" si="2"/>
        <v>0</v>
      </c>
      <c r="IF13" s="389">
        <f t="shared" si="3"/>
        <v>20080</v>
      </c>
      <c r="IG13" s="389"/>
      <c r="IH13" s="188"/>
      <c r="II13" s="188"/>
      <c r="IJ13" s="188"/>
      <c r="IK13" s="224"/>
      <c r="IL13" s="428"/>
      <c r="IM13" s="850">
        <v>1994</v>
      </c>
      <c r="IN13" s="622">
        <f>SUMIFS(C23:GI23, C7:GI7,IM13)</f>
        <v>700</v>
      </c>
      <c r="IO13" s="622">
        <f t="shared" si="1"/>
        <v>20780</v>
      </c>
      <c r="IP13" s="224"/>
      <c r="IQ13" s="224"/>
      <c r="IR13" s="428"/>
      <c r="IS13" s="224"/>
      <c r="IT13" s="188"/>
      <c r="IU13" s="188"/>
      <c r="IV13" s="188"/>
      <c r="IW13" s="188"/>
      <c r="IX13" s="188"/>
      <c r="IY13" s="188"/>
      <c r="IZ13" s="188"/>
      <c r="JA13" s="188"/>
      <c r="JB13" s="188"/>
      <c r="JC13" s="188"/>
      <c r="JD13" s="188"/>
      <c r="JE13" s="188"/>
      <c r="JF13" s="188"/>
      <c r="JG13" s="188"/>
      <c r="JH13" s="188"/>
      <c r="JI13" s="188"/>
      <c r="JJ13" s="188"/>
      <c r="JK13" s="188"/>
      <c r="JL13" s="188"/>
      <c r="JM13" s="188"/>
      <c r="JN13" s="188"/>
      <c r="JO13" s="188"/>
      <c r="JP13" s="188"/>
      <c r="JQ13" s="188"/>
      <c r="JR13" s="188"/>
      <c r="JS13" s="188"/>
      <c r="JT13" s="188"/>
      <c r="JU13" s="188"/>
      <c r="JV13" s="326"/>
    </row>
    <row r="14" spans="1:282" s="66" customFormat="1" ht="15" customHeight="1">
      <c r="A14" s="67" t="s">
        <v>68</v>
      </c>
      <c r="B14" s="244" t="s">
        <v>241</v>
      </c>
      <c r="C14" s="38">
        <v>420</v>
      </c>
      <c r="D14" s="38"/>
      <c r="E14" s="37">
        <v>440</v>
      </c>
      <c r="F14" s="37">
        <v>380</v>
      </c>
      <c r="G14" s="38">
        <v>414</v>
      </c>
      <c r="H14" s="37">
        <v>420</v>
      </c>
      <c r="I14" s="37">
        <v>420</v>
      </c>
      <c r="J14" s="37"/>
      <c r="K14" s="37">
        <v>415</v>
      </c>
      <c r="L14" s="37">
        <v>420</v>
      </c>
      <c r="M14" s="37">
        <v>380</v>
      </c>
      <c r="N14" s="37">
        <v>350</v>
      </c>
      <c r="O14" s="37">
        <v>702</v>
      </c>
      <c r="P14" s="37">
        <v>690</v>
      </c>
      <c r="Q14" s="37">
        <v>2150</v>
      </c>
      <c r="R14" s="37"/>
      <c r="S14" s="37">
        <v>350</v>
      </c>
      <c r="T14" s="37">
        <v>350</v>
      </c>
      <c r="U14" s="37">
        <v>350</v>
      </c>
      <c r="V14" s="37">
        <v>370</v>
      </c>
      <c r="W14" s="38">
        <v>688</v>
      </c>
      <c r="X14" s="37">
        <v>469</v>
      </c>
      <c r="Y14" s="37">
        <v>494</v>
      </c>
      <c r="Z14" s="37">
        <v>454</v>
      </c>
      <c r="AA14" s="37"/>
      <c r="AB14" s="37">
        <v>508</v>
      </c>
      <c r="AC14" s="37">
        <v>482</v>
      </c>
      <c r="AD14" s="37">
        <v>474</v>
      </c>
      <c r="AE14" s="37">
        <v>450</v>
      </c>
      <c r="AF14" s="37"/>
      <c r="AG14" s="37"/>
      <c r="AH14" s="37"/>
      <c r="AI14" s="37"/>
      <c r="AJ14" s="37">
        <v>500</v>
      </c>
      <c r="AK14" s="255"/>
      <c r="AL14" s="255"/>
      <c r="AM14" s="37"/>
      <c r="AN14" s="37">
        <v>531</v>
      </c>
      <c r="AO14" s="37">
        <v>439</v>
      </c>
      <c r="AP14" s="37">
        <v>481</v>
      </c>
      <c r="AQ14" s="37">
        <v>471</v>
      </c>
      <c r="AR14" s="37">
        <v>478</v>
      </c>
      <c r="AS14" s="37">
        <v>517</v>
      </c>
      <c r="AT14" s="37">
        <v>443</v>
      </c>
      <c r="AU14" s="37">
        <v>426</v>
      </c>
      <c r="AV14" s="37">
        <v>474</v>
      </c>
      <c r="AW14" s="37"/>
      <c r="AX14" s="37"/>
      <c r="AY14" s="37"/>
      <c r="AZ14" s="37"/>
      <c r="BA14" s="37">
        <v>499</v>
      </c>
      <c r="BB14" s="37">
        <v>518</v>
      </c>
      <c r="BC14" s="38">
        <v>780</v>
      </c>
      <c r="BD14" s="38">
        <v>395</v>
      </c>
      <c r="BE14" s="38" t="s">
        <v>621</v>
      </c>
      <c r="BF14" s="38"/>
      <c r="BG14" s="38"/>
      <c r="BH14" s="38"/>
      <c r="BI14" s="38"/>
      <c r="BJ14" s="38"/>
      <c r="BK14" s="37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85"/>
      <c r="CI14" s="38"/>
      <c r="CJ14" s="85"/>
      <c r="CK14" s="38"/>
      <c r="CL14" s="85"/>
      <c r="CM14" s="38"/>
      <c r="CN14" s="85"/>
      <c r="CO14" s="38"/>
      <c r="CP14" s="85"/>
      <c r="CQ14" s="38"/>
      <c r="CR14" s="37"/>
      <c r="CS14" s="83"/>
      <c r="CT14" s="37"/>
      <c r="CU14" s="83"/>
      <c r="CV14" s="255"/>
      <c r="CW14" s="83" t="s">
        <v>928</v>
      </c>
      <c r="CX14" s="37" t="s">
        <v>929</v>
      </c>
      <c r="CY14" s="83">
        <v>753</v>
      </c>
      <c r="CZ14" s="37">
        <v>480</v>
      </c>
      <c r="DA14" s="83">
        <v>503</v>
      </c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37">
        <v>700</v>
      </c>
      <c r="FM14" s="260"/>
      <c r="FN14" s="37"/>
      <c r="FO14" s="83">
        <v>497</v>
      </c>
      <c r="FP14" s="37"/>
      <c r="FQ14" s="83"/>
      <c r="FR14" s="37"/>
      <c r="FS14" s="83"/>
      <c r="FT14" s="37"/>
      <c r="FU14" s="83"/>
      <c r="FV14" s="37"/>
      <c r="FW14" s="83"/>
      <c r="FX14" s="37"/>
      <c r="FY14" s="83"/>
      <c r="FZ14" s="37"/>
      <c r="GA14" s="83"/>
      <c r="GB14" s="83"/>
      <c r="GC14" s="83"/>
      <c r="GD14" s="37"/>
      <c r="GE14" s="83"/>
      <c r="GF14" s="83"/>
      <c r="GG14" s="37"/>
      <c r="GH14" s="260"/>
      <c r="GI14" s="465">
        <v>1389</v>
      </c>
      <c r="GJ14" s="886"/>
      <c r="GK14" s="376"/>
      <c r="GL14" s="362"/>
      <c r="GM14" s="850">
        <v>1995</v>
      </c>
      <c r="GN14" s="224">
        <f>COUNTIFS(C7:GI7,GM14,C5:GI5,GN3)</f>
        <v>0</v>
      </c>
      <c r="GO14" s="224">
        <f>COUNTIFS(C7:GI7,GM14,C6:GI6,GO3)</f>
        <v>4</v>
      </c>
      <c r="GP14" s="919"/>
      <c r="GQ14" s="850">
        <v>1995</v>
      </c>
      <c r="GR14" s="224">
        <f>COUNTIFS(C7:GI7,GQ14)</f>
        <v>4</v>
      </c>
      <c r="GS14" s="224">
        <f t="shared" si="4"/>
        <v>23</v>
      </c>
      <c r="GT14" s="307"/>
      <c r="GU14" s="219"/>
      <c r="GV14" s="188"/>
      <c r="GW14" s="364" t="s">
        <v>797</v>
      </c>
      <c r="GX14" s="224">
        <f>COUNTIFS(C5:GI5,GW14)</f>
        <v>1</v>
      </c>
      <c r="GY14" s="372">
        <f>GX14/GX22</f>
        <v>5.2910052910052907E-3</v>
      </c>
      <c r="GZ14" s="927"/>
      <c r="HA14" s="850" t="s">
        <v>1610</v>
      </c>
      <c r="HB14" s="224">
        <f>COUNTIFS(C18:GI18,HB3,C5:GI5,HA14)</f>
        <v>0</v>
      </c>
      <c r="HC14" s="224">
        <f>COUNTIFS(C18:GI18,HC3,C5:GI5,HA14)</f>
        <v>1</v>
      </c>
      <c r="HD14" s="224">
        <f>COUNTIFS(C18:GI18,HD3,C5:GI5,HA14)</f>
        <v>0</v>
      </c>
      <c r="HE14" s="224">
        <f>COUNTIFS(C18:GI18,HE3,C5:GI5,HA14)</f>
        <v>0</v>
      </c>
      <c r="HF14" s="224">
        <f>COUNTIFS(C18:GI18,HF3,C5:GI5,HA14)</f>
        <v>0</v>
      </c>
      <c r="HG14" s="362">
        <f>SUM(HB14:HF14)</f>
        <v>1</v>
      </c>
      <c r="HH14" s="428"/>
      <c r="HI14" s="850" t="s">
        <v>797</v>
      </c>
      <c r="HJ14" s="622">
        <f>SUMIFS(C23:GI23, C5:GI5,HI14,C18:GI18,HI3)</f>
        <v>0</v>
      </c>
      <c r="HK14" s="622">
        <f>SUMIFS(C23:GI23,C18:GI18,HJ3, C5:GI5,HI14)</f>
        <v>36305</v>
      </c>
      <c r="HL14" s="622">
        <f>SUMIFS(C23:GI23,C18:GI18,HK3, C5:GI5,HI14)</f>
        <v>0</v>
      </c>
      <c r="HM14" s="622">
        <f>SUMIFS(C23:GI23,C18:GI18,HL3, C5:GI5,HI14)</f>
        <v>0</v>
      </c>
      <c r="HN14" s="622">
        <f>SUMIFS(C23:GI23,C18:GI18,HM3, C5:GI5,HI14)</f>
        <v>0</v>
      </c>
      <c r="HO14" s="622"/>
      <c r="HP14" s="856"/>
      <c r="HQ14" s="364" t="s">
        <v>1610</v>
      </c>
      <c r="HR14" s="622">
        <f>SUMIFS(C23:GI23,C5:GI5,HQ14)</f>
        <v>12581</v>
      </c>
      <c r="HS14" s="372">
        <f>HR14/HR23</f>
        <v>1.9663514919326604E-2</v>
      </c>
      <c r="HT14" s="372"/>
      <c r="HU14" s="224"/>
      <c r="HV14" s="224"/>
      <c r="HW14" s="224"/>
      <c r="HX14" s="224"/>
      <c r="HY14" s="428"/>
      <c r="HZ14" s="867">
        <v>1994</v>
      </c>
      <c r="IA14" s="389">
        <f>SUMIFS(C23:GI23, C5:GI5, IA4, C7:GI7,HZ14)</f>
        <v>0</v>
      </c>
      <c r="IB14" s="389">
        <f>SUMIFS(C23:GI23, C6:GI6, IB4, C7:GI7,HZ14)</f>
        <v>700</v>
      </c>
      <c r="IC14" s="389"/>
      <c r="ID14" s="867">
        <v>1994</v>
      </c>
      <c r="IE14" s="389">
        <f t="shared" si="2"/>
        <v>0</v>
      </c>
      <c r="IF14" s="389">
        <f t="shared" si="3"/>
        <v>20780</v>
      </c>
      <c r="IG14" s="389"/>
      <c r="IH14" s="188"/>
      <c r="II14" s="188"/>
      <c r="IJ14" s="188"/>
      <c r="IK14" s="224"/>
      <c r="IL14" s="428"/>
      <c r="IM14" s="850">
        <v>1995</v>
      </c>
      <c r="IN14" s="622">
        <f>SUMIFS(C23:GI23, C7:GI7,IM14)</f>
        <v>4000</v>
      </c>
      <c r="IO14" s="622">
        <f t="shared" si="1"/>
        <v>24780</v>
      </c>
      <c r="IP14" s="224"/>
      <c r="IQ14" s="224"/>
      <c r="IR14" s="401"/>
      <c r="IS14" s="188"/>
      <c r="IT14" s="188"/>
      <c r="IU14" s="188"/>
      <c r="IV14" s="188"/>
      <c r="IW14" s="188"/>
      <c r="IX14" s="188"/>
      <c r="IY14" s="188"/>
      <c r="IZ14" s="188"/>
      <c r="JA14" s="188"/>
      <c r="JB14" s="188"/>
      <c r="JC14" s="188"/>
      <c r="JD14" s="188"/>
      <c r="JE14" s="188"/>
      <c r="JF14" s="188"/>
      <c r="JG14" s="188"/>
      <c r="JH14" s="188"/>
      <c r="JI14" s="95"/>
      <c r="JJ14" s="95"/>
      <c r="JK14" s="188"/>
      <c r="JL14" s="628"/>
      <c r="JM14" s="188"/>
      <c r="JN14" s="43"/>
      <c r="JO14" s="95"/>
      <c r="JP14" s="95"/>
      <c r="JQ14" s="95"/>
      <c r="JR14" s="95"/>
      <c r="JS14" s="95"/>
      <c r="JT14" s="95"/>
      <c r="JU14" s="95"/>
    </row>
    <row r="15" spans="1:282" s="66" customFormat="1" ht="15" customHeight="1" outlineLevel="1">
      <c r="A15" s="67" t="s">
        <v>69</v>
      </c>
      <c r="B15" s="244" t="s">
        <v>242</v>
      </c>
      <c r="C15" s="38">
        <v>1620</v>
      </c>
      <c r="D15" s="38"/>
      <c r="E15" s="38">
        <v>2180</v>
      </c>
      <c r="F15" s="38">
        <v>540</v>
      </c>
      <c r="G15" s="37">
        <v>1000</v>
      </c>
      <c r="H15" s="37">
        <v>269</v>
      </c>
      <c r="I15" s="37">
        <v>324</v>
      </c>
      <c r="J15" s="37"/>
      <c r="K15" s="37">
        <v>516</v>
      </c>
      <c r="L15" s="37">
        <v>269</v>
      </c>
      <c r="M15" s="37">
        <v>401</v>
      </c>
      <c r="N15" s="38">
        <v>175.3</v>
      </c>
      <c r="O15" s="38"/>
      <c r="P15" s="38"/>
      <c r="Q15" s="38"/>
      <c r="R15" s="38">
        <v>600</v>
      </c>
      <c r="S15" s="37">
        <v>4100</v>
      </c>
      <c r="T15" s="37">
        <v>3600</v>
      </c>
      <c r="U15" s="37">
        <v>3000</v>
      </c>
      <c r="V15" s="37">
        <v>600</v>
      </c>
      <c r="W15" s="37">
        <v>1100</v>
      </c>
      <c r="X15" s="37">
        <v>5.6</v>
      </c>
      <c r="Y15" s="37"/>
      <c r="Z15" s="37">
        <v>10.5</v>
      </c>
      <c r="AA15" s="37">
        <v>6.5</v>
      </c>
      <c r="AB15" s="37">
        <v>7</v>
      </c>
      <c r="AC15" s="37">
        <v>7.1</v>
      </c>
      <c r="AD15" s="37">
        <v>13</v>
      </c>
      <c r="AE15" s="37">
        <v>3158</v>
      </c>
      <c r="AF15" s="37"/>
      <c r="AG15" s="37"/>
      <c r="AH15" s="37"/>
      <c r="AI15" s="37">
        <v>5.9</v>
      </c>
      <c r="AJ15" s="37">
        <v>8.5</v>
      </c>
      <c r="AK15" s="863">
        <v>3.4</v>
      </c>
      <c r="AL15" s="267">
        <v>12.3</v>
      </c>
      <c r="AM15" s="37">
        <v>13</v>
      </c>
      <c r="AN15" s="37">
        <v>8.3000000000000007</v>
      </c>
      <c r="AO15" s="37">
        <v>2202</v>
      </c>
      <c r="AP15" s="37">
        <v>3000</v>
      </c>
      <c r="AQ15" s="37">
        <v>3431</v>
      </c>
      <c r="AR15" s="37">
        <v>1770</v>
      </c>
      <c r="AS15" s="37">
        <v>7</v>
      </c>
      <c r="AT15" s="37">
        <v>5.4</v>
      </c>
      <c r="AU15" s="37">
        <v>3000</v>
      </c>
      <c r="AV15" s="37">
        <v>23.3</v>
      </c>
      <c r="AW15" s="37"/>
      <c r="AX15" s="37"/>
      <c r="AY15" s="37"/>
      <c r="AZ15" s="37"/>
      <c r="BA15" s="37">
        <v>1500</v>
      </c>
      <c r="BB15" s="37">
        <v>9.3000000000000007</v>
      </c>
      <c r="BC15" s="37">
        <v>772</v>
      </c>
      <c r="BD15" s="37">
        <v>1340</v>
      </c>
      <c r="BE15" s="37">
        <v>800</v>
      </c>
      <c r="BF15" s="38"/>
      <c r="BG15" s="38"/>
      <c r="BH15" s="38"/>
      <c r="BI15" s="38"/>
      <c r="BJ15" s="38"/>
      <c r="BK15" s="37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>
        <v>8.8000000000000007</v>
      </c>
      <c r="CC15" s="38"/>
      <c r="CD15" s="38"/>
      <c r="CE15" s="429">
        <v>7</v>
      </c>
      <c r="CF15" s="429">
        <v>1.7</v>
      </c>
      <c r="CG15" s="38">
        <v>1.2</v>
      </c>
      <c r="CH15" s="85">
        <v>1</v>
      </c>
      <c r="CI15" s="38">
        <v>1</v>
      </c>
      <c r="CJ15" s="85"/>
      <c r="CK15" s="38"/>
      <c r="CL15" s="85"/>
      <c r="CM15" s="38"/>
      <c r="CN15" s="85"/>
      <c r="CO15" s="38"/>
      <c r="CP15" s="85"/>
      <c r="CQ15" s="38"/>
      <c r="CR15" s="37"/>
      <c r="CS15" s="83"/>
      <c r="CT15" s="37"/>
      <c r="CU15" s="83"/>
      <c r="CV15" s="255"/>
      <c r="CW15" s="83">
        <v>572.32000000000005</v>
      </c>
      <c r="CX15" s="37">
        <v>1906.9023999999999</v>
      </c>
      <c r="CY15" s="83">
        <v>1496964</v>
      </c>
      <c r="CZ15" s="37">
        <v>3744</v>
      </c>
      <c r="DA15" s="83">
        <v>1542</v>
      </c>
      <c r="DB15" s="83">
        <v>8.5</v>
      </c>
      <c r="DC15" s="83"/>
      <c r="DD15" s="83"/>
      <c r="DE15" s="83"/>
      <c r="DF15" s="83"/>
      <c r="DG15" s="83"/>
      <c r="DH15" s="83"/>
      <c r="DI15" s="83"/>
      <c r="DJ15" s="83"/>
      <c r="DK15" s="83">
        <v>5.6</v>
      </c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37">
        <v>2919</v>
      </c>
      <c r="FM15" s="260"/>
      <c r="FN15" s="37">
        <v>1380</v>
      </c>
      <c r="FO15" s="83">
        <v>1500</v>
      </c>
      <c r="FP15" s="37">
        <v>9700</v>
      </c>
      <c r="FQ15" s="83">
        <v>1937</v>
      </c>
      <c r="FR15" s="37">
        <v>2390</v>
      </c>
      <c r="FS15" s="83">
        <v>2200</v>
      </c>
      <c r="FT15" s="37"/>
      <c r="FU15" s="83"/>
      <c r="FV15" s="37"/>
      <c r="FW15" s="83"/>
      <c r="FX15" s="37"/>
      <c r="FY15" s="83"/>
      <c r="FZ15" s="37"/>
      <c r="GA15" s="83"/>
      <c r="GB15" s="83"/>
      <c r="GC15" s="83">
        <v>8.4</v>
      </c>
      <c r="GD15" s="37"/>
      <c r="GE15" s="83"/>
      <c r="GF15" s="83">
        <v>9000</v>
      </c>
      <c r="GG15" s="37"/>
      <c r="GH15" s="260"/>
      <c r="GI15" s="465">
        <v>1373</v>
      </c>
      <c r="GJ15" s="886"/>
      <c r="GK15" s="376"/>
      <c r="GL15" s="362"/>
      <c r="GM15" s="850">
        <v>1996</v>
      </c>
      <c r="GN15" s="224">
        <f>COUNTIFS(C7:GI7,GM15,C5:GI5,GN3)</f>
        <v>0</v>
      </c>
      <c r="GO15" s="224">
        <f>COUNTIFS(C7:GI7,GM15,C6:GI6,GO3)</f>
        <v>5</v>
      </c>
      <c r="GP15" s="919"/>
      <c r="GQ15" s="850">
        <v>1996</v>
      </c>
      <c r="GR15" s="224">
        <f>COUNTIFS(C7:GI7,GQ15)</f>
        <v>5</v>
      </c>
      <c r="GS15" s="224">
        <f t="shared" si="4"/>
        <v>28</v>
      </c>
      <c r="GT15" s="307"/>
      <c r="GU15" s="219"/>
      <c r="GV15" s="188"/>
      <c r="GW15" s="364" t="s">
        <v>1175</v>
      </c>
      <c r="GX15" s="224">
        <f>COUNTIFS(C5:GI5,GW15)</f>
        <v>2</v>
      </c>
      <c r="GY15" s="372">
        <f>GX15/GX22</f>
        <v>1.0582010582010581E-2</v>
      </c>
      <c r="GZ15" s="927"/>
      <c r="HA15" s="850" t="s">
        <v>1175</v>
      </c>
      <c r="HB15" s="224">
        <f>COUNTIFS(C18:GI18,HB3,C5:GI5,HA15)</f>
        <v>0</v>
      </c>
      <c r="HC15" s="224">
        <f>COUNTIFS(C18:GI18,HC3,C5:GI5,HA15)</f>
        <v>1</v>
      </c>
      <c r="HD15" s="224">
        <f>COUNTIFS(C18:GI18,HD3,C5:GI5,HA15)</f>
        <v>1</v>
      </c>
      <c r="HE15" s="224">
        <f>COUNTIFS(C18:GI18,HE3,C5:GI5,HA15)</f>
        <v>0</v>
      </c>
      <c r="HF15" s="224">
        <f>COUNTIFS(C18:GI18,HF3,C5:GI5,HA15)</f>
        <v>0</v>
      </c>
      <c r="HG15" s="362">
        <f t="shared" si="0"/>
        <v>2</v>
      </c>
      <c r="HH15" s="401"/>
      <c r="HI15" s="850" t="s">
        <v>1175</v>
      </c>
      <c r="HJ15" s="622">
        <f>SUMIFS(C23:GI23, C5:GI5,HI15,C18:GI18,HI3)</f>
        <v>0</v>
      </c>
      <c r="HK15" s="622">
        <f>SUMIFS(C23:GI23,C18:GI18,HJ3, C5:GI5,HI15)</f>
        <v>969</v>
      </c>
      <c r="HL15" s="622">
        <f>SUMIFS(C23:GI23,C18:GI18,HK3, C5:GI5,HI15)</f>
        <v>989</v>
      </c>
      <c r="HM15" s="622">
        <f>SUMIFS(C23:GI23,C18:GI18,HL3, C5:GI5,HI15)</f>
        <v>0</v>
      </c>
      <c r="HN15" s="622">
        <f>SUMIFS(C23:GI23,C18:GI18,HM3, C5:GI5,HI15)</f>
        <v>0</v>
      </c>
      <c r="HO15" s="622"/>
      <c r="HP15" s="856"/>
      <c r="HQ15" s="364" t="s">
        <v>729</v>
      </c>
      <c r="HR15" s="622">
        <f>SUMIFS(C23:GI23,C5:GI5,HQ15)</f>
        <v>8175</v>
      </c>
      <c r="HS15" s="372">
        <f>HR15/HR23</f>
        <v>1.2777142871432714E-2</v>
      </c>
      <c r="HT15" s="372"/>
      <c r="HU15" s="224"/>
      <c r="HV15" s="224"/>
      <c r="HW15" s="224"/>
      <c r="HX15" s="224"/>
      <c r="HY15" s="428"/>
      <c r="HZ15" s="867">
        <v>1995</v>
      </c>
      <c r="IA15" s="389">
        <f>SUMIFS(C23:GI23, C5:GI5, IA4, C7:GI7,HZ15)</f>
        <v>0</v>
      </c>
      <c r="IB15" s="389">
        <f>SUMIFS(C23:GI23, C6:GI6, IB4, C7:GI7,HZ15)</f>
        <v>4000</v>
      </c>
      <c r="IC15" s="389"/>
      <c r="ID15" s="867">
        <v>1995</v>
      </c>
      <c r="IE15" s="389">
        <f t="shared" si="2"/>
        <v>0</v>
      </c>
      <c r="IF15" s="389">
        <f t="shared" si="3"/>
        <v>24780</v>
      </c>
      <c r="IG15" s="389"/>
      <c r="IH15" s="188"/>
      <c r="II15" s="188"/>
      <c r="IJ15" s="188"/>
      <c r="IK15" s="224"/>
      <c r="IL15" s="428"/>
      <c r="IM15" s="850">
        <v>1996</v>
      </c>
      <c r="IN15" s="622">
        <f>SUMIFS(C23:GI23, C7:GI7,IM15)</f>
        <v>43422</v>
      </c>
      <c r="IO15" s="622">
        <f t="shared" si="1"/>
        <v>68202</v>
      </c>
      <c r="IP15" s="224"/>
      <c r="IQ15" s="188"/>
      <c r="IR15" s="401"/>
      <c r="IS15" s="188"/>
      <c r="IT15" s="224"/>
      <c r="IU15" s="224"/>
      <c r="IV15" s="224"/>
      <c r="IW15" s="224"/>
      <c r="IX15" s="224"/>
      <c r="IY15" s="224"/>
      <c r="IZ15" s="224"/>
      <c r="JA15" s="224"/>
      <c r="JB15" s="224"/>
      <c r="JC15" s="224"/>
      <c r="JD15" s="224"/>
      <c r="JE15" s="224"/>
      <c r="JF15" s="224"/>
      <c r="JG15" s="224"/>
      <c r="JH15" s="224"/>
      <c r="JI15" s="224"/>
      <c r="JJ15" s="224"/>
      <c r="JK15" s="224"/>
      <c r="JL15" s="224"/>
      <c r="JM15" s="224"/>
      <c r="JN15" s="224"/>
      <c r="JO15" s="224"/>
      <c r="JP15" s="224"/>
      <c r="JQ15" s="224"/>
      <c r="JR15" s="224"/>
      <c r="JS15" s="224"/>
      <c r="JT15" s="224"/>
      <c r="JU15" s="224"/>
    </row>
    <row r="16" spans="1:282" ht="15" customHeight="1" outlineLevel="1">
      <c r="S16" s="37">
        <v>2621</v>
      </c>
      <c r="T16" s="37">
        <v>1985</v>
      </c>
      <c r="U16" s="38">
        <v>1418</v>
      </c>
      <c r="V16" s="38"/>
      <c r="Z16" s="37"/>
      <c r="AA16" s="37"/>
      <c r="AB16" s="37"/>
      <c r="AC16" s="37"/>
      <c r="BC16" s="421"/>
      <c r="BD16" s="421"/>
      <c r="CR16" s="46"/>
      <c r="GK16" s="376"/>
      <c r="GL16" s="362"/>
      <c r="GM16" s="850">
        <v>1997</v>
      </c>
      <c r="GN16" s="224">
        <f>COUNTIFS(C7:GI7,GM16,C5:GI5,GN3)</f>
        <v>0</v>
      </c>
      <c r="GO16" s="224">
        <f>COUNTIFS(C7:GI7,GM16,C6:GI6,GO3)</f>
        <v>9</v>
      </c>
      <c r="GP16" s="919"/>
      <c r="GQ16" s="850">
        <v>1997</v>
      </c>
      <c r="GR16" s="224">
        <f>COUNTIFS(C7:GI7,GQ16)</f>
        <v>9</v>
      </c>
      <c r="GS16" s="224">
        <f t="shared" si="4"/>
        <v>37</v>
      </c>
      <c r="GT16" s="307"/>
      <c r="GU16" s="219"/>
      <c r="GV16" s="188"/>
      <c r="GW16" s="364" t="s">
        <v>1176</v>
      </c>
      <c r="GX16" s="224">
        <f>COUNTIFS(C5:GI5,GW16)</f>
        <v>1</v>
      </c>
      <c r="GY16" s="372">
        <f>GX16/GX22</f>
        <v>5.2910052910052907E-3</v>
      </c>
      <c r="GZ16" s="927"/>
      <c r="HA16" s="850" t="s">
        <v>1176</v>
      </c>
      <c r="HB16" s="224">
        <f>COUNTIFS(C18:GI18,HB3,C5:GI5,HA16)</f>
        <v>0</v>
      </c>
      <c r="HC16" s="224">
        <f>COUNTIFS(C18:GI18,HC3,C5:GI5,HA16)</f>
        <v>1</v>
      </c>
      <c r="HD16" s="224">
        <f>COUNTIFS(C18:GI18,HD3,C5:GI5,HA16)</f>
        <v>0</v>
      </c>
      <c r="HE16" s="224">
        <f>COUNTIFS(C18:GI18,HE3,C5:GI5,HA16)</f>
        <v>0</v>
      </c>
      <c r="HF16" s="224">
        <f>COUNTIFS(C18:GI18,HF3,C5:GI5,HA16)</f>
        <v>0</v>
      </c>
      <c r="HG16" s="362">
        <f t="shared" si="0"/>
        <v>1</v>
      </c>
      <c r="HH16" s="401"/>
      <c r="HI16" s="850" t="s">
        <v>1312</v>
      </c>
      <c r="HJ16" s="622">
        <f>SUMIFS(C23:GI23, C5:GI5,HI16,C18:GI18,HI3)</f>
        <v>0</v>
      </c>
      <c r="HK16" s="622">
        <f>SUMIFS(C23:GI23,C18:GI18,HJ3, C5:GI5,HI16)</f>
        <v>892</v>
      </c>
      <c r="HL16" s="622">
        <f>SUMIFS(C23:GI23,C18:GI18,HK3, C5:GI5,HI16)</f>
        <v>0</v>
      </c>
      <c r="HM16" s="622">
        <f>SUMIFS(C23:GI23,C18:GI18,HL3, C5:GI5,HI16)</f>
        <v>0</v>
      </c>
      <c r="HN16" s="622">
        <f>SUMIFS(C23:GI23,C18:GI18,HM3, C5:GI5,HI15)</f>
        <v>0</v>
      </c>
      <c r="HO16" s="622"/>
      <c r="HP16" s="856"/>
      <c r="HQ16" s="364" t="s">
        <v>797</v>
      </c>
      <c r="HR16" s="622">
        <f>SUMIFS(C23:GI23,C5:GI5,HQ16)</f>
        <v>36305</v>
      </c>
      <c r="HS16" s="372">
        <f>HR16/HR23</f>
        <v>5.6743017975212813E-2</v>
      </c>
      <c r="HT16" s="188"/>
      <c r="HU16" s="188"/>
      <c r="HV16" s="188"/>
      <c r="HW16" s="188"/>
      <c r="HX16" s="188"/>
      <c r="HY16" s="428"/>
      <c r="HZ16" s="867">
        <v>1996</v>
      </c>
      <c r="IA16" s="389">
        <f>SUMIFS(C23:GI23, C5:GI5, IA4, C7:GI7,HZ16)</f>
        <v>0</v>
      </c>
      <c r="IB16" s="389">
        <f>SUMIFS(C23:GI23, C6:GI6, IB4, C7:GI7,HZ16)</f>
        <v>43422</v>
      </c>
      <c r="IC16" s="389"/>
      <c r="ID16" s="867">
        <v>1996</v>
      </c>
      <c r="IE16" s="389">
        <f>SUM(IA16,IE15)</f>
        <v>0</v>
      </c>
      <c r="IF16" s="389">
        <f>IB16+IF15</f>
        <v>68202</v>
      </c>
      <c r="IG16" s="389"/>
      <c r="IH16" s="188"/>
      <c r="II16" s="188"/>
      <c r="IJ16" s="188"/>
      <c r="IK16" s="224"/>
      <c r="IL16" s="428"/>
      <c r="IM16" s="850">
        <v>1997</v>
      </c>
      <c r="IN16" s="622">
        <f>SUMIFS(C23:GI23, C7:GI7,IM16)</f>
        <v>14516</v>
      </c>
      <c r="IO16" s="622">
        <f>IO15+IN16</f>
        <v>82718</v>
      </c>
      <c r="IP16" s="188"/>
      <c r="IQ16" s="188"/>
      <c r="IR16" s="401"/>
      <c r="IS16" s="188"/>
      <c r="IT16" s="188"/>
      <c r="IU16" s="188"/>
      <c r="IV16" s="188"/>
      <c r="IW16" s="188"/>
      <c r="IX16" s="188"/>
      <c r="IY16" s="188"/>
      <c r="IZ16" s="188"/>
      <c r="JA16" s="188"/>
      <c r="JB16" s="188"/>
      <c r="JC16" s="188"/>
      <c r="JD16" s="188"/>
      <c r="JE16" s="188"/>
      <c r="JF16" s="188"/>
      <c r="JG16" s="188"/>
      <c r="JH16" s="188"/>
      <c r="JI16" s="188"/>
      <c r="JJ16" s="188"/>
      <c r="JK16" s="188"/>
      <c r="JL16" s="188"/>
      <c r="JM16" s="188"/>
      <c r="JN16" s="188"/>
      <c r="JO16" s="188"/>
      <c r="JP16" s="188"/>
      <c r="JQ16" s="188"/>
      <c r="JR16" s="188"/>
      <c r="JS16" s="188"/>
      <c r="JT16" s="188"/>
      <c r="JU16" s="188"/>
    </row>
    <row r="17" spans="1:282" s="69" customFormat="1" ht="15" customHeight="1" outlineLevel="1">
      <c r="A17" s="53" t="s">
        <v>10</v>
      </c>
      <c r="B17" s="54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106"/>
      <c r="AL17" s="106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4"/>
      <c r="BD17" s="34"/>
      <c r="BE17" s="34"/>
      <c r="BK17" s="30"/>
      <c r="CH17" s="435"/>
      <c r="CJ17" s="435"/>
      <c r="CL17" s="435"/>
      <c r="CN17" s="435"/>
      <c r="CP17" s="435"/>
      <c r="CR17" s="68"/>
      <c r="CS17" s="440"/>
      <c r="CT17" s="53"/>
      <c r="CU17" s="440"/>
      <c r="CV17" s="106"/>
      <c r="CW17" s="444"/>
      <c r="CX17" s="229"/>
      <c r="CY17" s="448"/>
      <c r="CZ17" s="30"/>
      <c r="DA17" s="448"/>
      <c r="DB17" s="448"/>
      <c r="DC17" s="448"/>
      <c r="DD17" s="448"/>
      <c r="DE17" s="448"/>
      <c r="DF17" s="448"/>
      <c r="DG17" s="448"/>
      <c r="DH17" s="448"/>
      <c r="DI17" s="448"/>
      <c r="DJ17" s="448"/>
      <c r="DK17" s="448"/>
      <c r="DL17" s="448"/>
      <c r="DM17" s="448"/>
      <c r="DN17" s="448"/>
      <c r="DO17" s="448"/>
      <c r="DP17" s="448"/>
      <c r="DQ17" s="448"/>
      <c r="DR17" s="448"/>
      <c r="DS17" s="448"/>
      <c r="DT17" s="448"/>
      <c r="DU17" s="448"/>
      <c r="DV17" s="448"/>
      <c r="DW17" s="448"/>
      <c r="DX17" s="448"/>
      <c r="DY17" s="448"/>
      <c r="DZ17" s="448"/>
      <c r="EA17" s="448"/>
      <c r="EB17" s="448"/>
      <c r="EC17" s="448"/>
      <c r="ED17" s="448"/>
      <c r="EE17" s="448"/>
      <c r="EF17" s="448"/>
      <c r="EG17" s="448"/>
      <c r="EH17" s="448"/>
      <c r="EI17" s="448"/>
      <c r="EJ17" s="448"/>
      <c r="EK17" s="448"/>
      <c r="EL17" s="448"/>
      <c r="EM17" s="448"/>
      <c r="EN17" s="448"/>
      <c r="EO17" s="448"/>
      <c r="EP17" s="448"/>
      <c r="EQ17" s="448"/>
      <c r="ER17" s="448"/>
      <c r="ES17" s="448"/>
      <c r="ET17" s="448"/>
      <c r="EU17" s="448"/>
      <c r="EV17" s="448"/>
      <c r="EW17" s="448"/>
      <c r="EX17" s="448"/>
      <c r="EY17" s="448"/>
      <c r="EZ17" s="448"/>
      <c r="FA17" s="448"/>
      <c r="FB17" s="448"/>
      <c r="FC17" s="448"/>
      <c r="FD17" s="448"/>
      <c r="FE17" s="448"/>
      <c r="FF17" s="448"/>
      <c r="FG17" s="448"/>
      <c r="FH17" s="448"/>
      <c r="FI17" s="448"/>
      <c r="FJ17" s="448"/>
      <c r="FK17" s="448"/>
      <c r="FL17" s="230"/>
      <c r="FM17" s="634"/>
      <c r="FN17" s="230"/>
      <c r="FO17" s="776"/>
      <c r="FP17" s="230"/>
      <c r="FQ17" s="776"/>
      <c r="FR17" s="230"/>
      <c r="FS17" s="776"/>
      <c r="FT17" s="230"/>
      <c r="FU17" s="776"/>
      <c r="FV17" s="230"/>
      <c r="FW17" s="776"/>
      <c r="FX17" s="230"/>
      <c r="FY17" s="776"/>
      <c r="FZ17" s="230"/>
      <c r="GA17" s="776"/>
      <c r="GB17" s="776"/>
      <c r="GC17" s="776"/>
      <c r="GD17" s="230"/>
      <c r="GE17" s="776"/>
      <c r="GF17" s="776"/>
      <c r="GG17" s="230"/>
      <c r="GH17" s="634"/>
      <c r="GI17" s="295"/>
      <c r="GJ17" s="882"/>
      <c r="GK17" s="376"/>
      <c r="GL17" s="362"/>
      <c r="GM17" s="850">
        <v>1998</v>
      </c>
      <c r="GN17" s="224">
        <f>COUNTIFS(C7:GI7,GM17,C5:GI5,GN3)</f>
        <v>0</v>
      </c>
      <c r="GO17" s="224">
        <f>COUNTIFS(C7:GI7,GM17,C6:GI6,GO3)</f>
        <v>6</v>
      </c>
      <c r="GP17" s="919"/>
      <c r="GQ17" s="850">
        <v>1998</v>
      </c>
      <c r="GR17" s="224">
        <f>COUNTIFS(C7:GI7,GQ17)</f>
        <v>6</v>
      </c>
      <c r="GS17" s="224">
        <f t="shared" si="4"/>
        <v>43</v>
      </c>
      <c r="GT17" s="307"/>
      <c r="GU17" s="219"/>
      <c r="GV17" s="278"/>
      <c r="GW17" s="364" t="s">
        <v>705</v>
      </c>
      <c r="GX17" s="224">
        <f>COUNTIFS(C5:GI5,GW17)</f>
        <v>1</v>
      </c>
      <c r="GY17" s="372">
        <f>GX17/GX22</f>
        <v>5.2910052910052907E-3</v>
      </c>
      <c r="GZ17" s="927"/>
      <c r="HA17" s="850" t="s">
        <v>705</v>
      </c>
      <c r="HB17" s="224">
        <f>COUNTIFS(C18:GI18,HB3,C5:GI5,HA17)</f>
        <v>0</v>
      </c>
      <c r="HC17" s="224">
        <f>COUNTIFS(C18:GI18,HC3,C5:GI5,HA17)</f>
        <v>1</v>
      </c>
      <c r="HD17" s="224">
        <f>COUNTIFS(C18:GI18,HD3,C5:GI5,HA17)</f>
        <v>0</v>
      </c>
      <c r="HE17" s="224">
        <f>COUNTIFS(C18:GI18,HE3,C5:GI5,HA17)</f>
        <v>0</v>
      </c>
      <c r="HF17" s="224">
        <f>COUNTIFS(C18:GI18,HF3,C5:GI5,HA17)</f>
        <v>0</v>
      </c>
      <c r="HG17" s="362">
        <f t="shared" si="0"/>
        <v>1</v>
      </c>
      <c r="HH17" s="401"/>
      <c r="HI17" s="850" t="s">
        <v>1225</v>
      </c>
      <c r="HJ17" s="622">
        <f>SUMIFS(C23:GI23, C5:GI5,HI17,C18:GI18,HI3)</f>
        <v>0</v>
      </c>
      <c r="HK17" s="622">
        <f>SUMIFS(C23:GI23,C18:GI18,HJ3, C5:GI5,HI17)</f>
        <v>1301</v>
      </c>
      <c r="HL17" s="622">
        <f>SUMIFS(C23:GI23,C18:GI18,HK3, C5:GI5,HI17)</f>
        <v>0</v>
      </c>
      <c r="HM17" s="622">
        <f>SUMIFS(C23:GI23,C18:GI18,HL3, C5:GI5,HI17)</f>
        <v>0</v>
      </c>
      <c r="HN17" s="622">
        <f>SUMIFS(C23:GI23,C18:GI18,HM3, C5:GI5,HI17)</f>
        <v>0</v>
      </c>
      <c r="HO17" s="622"/>
      <c r="HP17" s="856"/>
      <c r="HQ17" s="364" t="s">
        <v>733</v>
      </c>
      <c r="HR17" s="622">
        <f>SUMIFS(C23:GI23,C5:GI5,HQ17)</f>
        <v>30543</v>
      </c>
      <c r="HS17" s="372">
        <f>HR17/HR23</f>
        <v>4.7737281311580358E-2</v>
      </c>
      <c r="HT17" s="188"/>
      <c r="HU17" s="188"/>
      <c r="HV17" s="188"/>
      <c r="HW17" s="188"/>
      <c r="HX17" s="188"/>
      <c r="HY17" s="428"/>
      <c r="HZ17" s="867">
        <v>1997</v>
      </c>
      <c r="IA17" s="389">
        <f>SUMIFS(C23:GI23, C5:GI5, IA4, C7:GI7,HZ17)</f>
        <v>0</v>
      </c>
      <c r="IB17" s="389">
        <f>SUMIFS(C23:GI23, C6:GI6, IB4, C7:GI7,HZ17)</f>
        <v>14516</v>
      </c>
      <c r="IC17" s="616"/>
      <c r="ID17" s="867">
        <v>1997</v>
      </c>
      <c r="IE17" s="389">
        <f t="shared" si="2"/>
        <v>0</v>
      </c>
      <c r="IF17" s="389">
        <f t="shared" si="3"/>
        <v>82718</v>
      </c>
      <c r="IG17" s="389"/>
      <c r="IH17" s="188"/>
      <c r="II17" s="188"/>
      <c r="IJ17" s="188"/>
      <c r="IK17" s="188"/>
      <c r="IL17" s="401"/>
      <c r="IM17" s="850">
        <v>1998</v>
      </c>
      <c r="IN17" s="622">
        <f>SUMIFS(C23:GI23, C7:GI7,IM17)</f>
        <v>12775</v>
      </c>
      <c r="IO17" s="622">
        <f t="shared" si="1"/>
        <v>95493</v>
      </c>
      <c r="IP17" s="188"/>
      <c r="IQ17" s="188"/>
      <c r="IR17" s="401"/>
      <c r="IS17" s="188"/>
      <c r="IT17" s="188"/>
      <c r="IU17" s="188"/>
      <c r="IV17" s="188"/>
      <c r="IW17" s="188"/>
      <c r="IX17" s="188"/>
      <c r="IY17" s="188"/>
      <c r="IZ17" s="188"/>
      <c r="JA17" s="188"/>
      <c r="JB17" s="188"/>
      <c r="JC17" s="188"/>
      <c r="JD17" s="188"/>
      <c r="JE17" s="188"/>
      <c r="JF17" s="188"/>
      <c r="JG17" s="188"/>
      <c r="JH17" s="188"/>
      <c r="JI17" s="188"/>
      <c r="JJ17" s="188"/>
      <c r="JK17" s="188"/>
      <c r="JL17" s="188"/>
      <c r="JM17" s="188"/>
      <c r="JN17" s="188"/>
      <c r="JO17" s="188"/>
      <c r="JP17" s="188"/>
      <c r="JQ17" s="188"/>
      <c r="JR17" s="188"/>
      <c r="JS17" s="188"/>
      <c r="JT17" s="188"/>
      <c r="JU17" s="188"/>
      <c r="JV17" s="326"/>
    </row>
    <row r="18" spans="1:282" s="65" customFormat="1" ht="15" customHeight="1" outlineLevel="1">
      <c r="A18" s="184" t="s">
        <v>75</v>
      </c>
      <c r="B18" s="241" t="s">
        <v>240</v>
      </c>
      <c r="C18" s="33" t="s">
        <v>645</v>
      </c>
      <c r="D18" s="33" t="s">
        <v>645</v>
      </c>
      <c r="E18" s="33" t="s">
        <v>645</v>
      </c>
      <c r="F18" s="33" t="s">
        <v>648</v>
      </c>
      <c r="G18" s="33" t="s">
        <v>645</v>
      </c>
      <c r="H18" s="33" t="s">
        <v>648</v>
      </c>
      <c r="I18" s="33" t="s">
        <v>648</v>
      </c>
      <c r="J18" s="46" t="s">
        <v>648</v>
      </c>
      <c r="K18" s="33" t="s">
        <v>648</v>
      </c>
      <c r="L18" s="33" t="s">
        <v>648</v>
      </c>
      <c r="M18" s="33" t="s">
        <v>648</v>
      </c>
      <c r="N18" s="33" t="s">
        <v>648</v>
      </c>
      <c r="O18" s="33" t="s">
        <v>648</v>
      </c>
      <c r="P18" s="33" t="s">
        <v>648</v>
      </c>
      <c r="Q18" s="33" t="s">
        <v>648</v>
      </c>
      <c r="R18" s="33" t="s">
        <v>648</v>
      </c>
      <c r="S18" s="33" t="s">
        <v>648</v>
      </c>
      <c r="T18" s="46" t="s">
        <v>648</v>
      </c>
      <c r="U18" s="46" t="s">
        <v>648</v>
      </c>
      <c r="V18" s="46" t="s">
        <v>648</v>
      </c>
      <c r="W18" s="46" t="s">
        <v>648</v>
      </c>
      <c r="X18" s="33" t="s">
        <v>645</v>
      </c>
      <c r="Y18" s="33" t="s">
        <v>645</v>
      </c>
      <c r="Z18" s="33" t="s">
        <v>645</v>
      </c>
      <c r="AA18" s="33" t="s">
        <v>648</v>
      </c>
      <c r="AB18" s="33" t="s">
        <v>645</v>
      </c>
      <c r="AC18" s="33" t="s">
        <v>645</v>
      </c>
      <c r="AD18" s="33" t="s">
        <v>645</v>
      </c>
      <c r="AE18" s="33" t="s">
        <v>645</v>
      </c>
      <c r="AF18" s="33" t="s">
        <v>648</v>
      </c>
      <c r="AG18" s="33" t="s">
        <v>645</v>
      </c>
      <c r="AH18" s="33" t="s">
        <v>532</v>
      </c>
      <c r="AI18" s="33" t="s">
        <v>648</v>
      </c>
      <c r="AJ18" s="33" t="s">
        <v>645</v>
      </c>
      <c r="AK18" s="258" t="s">
        <v>648</v>
      </c>
      <c r="AL18" s="258" t="s">
        <v>648</v>
      </c>
      <c r="AM18" s="33" t="s">
        <v>645</v>
      </c>
      <c r="AN18" s="33" t="s">
        <v>648</v>
      </c>
      <c r="AO18" s="33" t="s">
        <v>645</v>
      </c>
      <c r="AP18" s="33" t="s">
        <v>648</v>
      </c>
      <c r="AQ18" s="33" t="s">
        <v>648</v>
      </c>
      <c r="AR18" s="33" t="s">
        <v>648</v>
      </c>
      <c r="AS18" s="33" t="s">
        <v>648</v>
      </c>
      <c r="AT18" s="33" t="s">
        <v>648</v>
      </c>
      <c r="AU18" s="33" t="s">
        <v>648</v>
      </c>
      <c r="AV18" s="33" t="s">
        <v>648</v>
      </c>
      <c r="AW18" s="33" t="s">
        <v>648</v>
      </c>
      <c r="AX18" s="33" t="s">
        <v>648</v>
      </c>
      <c r="AY18" s="33" t="s">
        <v>648</v>
      </c>
      <c r="AZ18" s="33" t="s">
        <v>648</v>
      </c>
      <c r="BA18" s="33" t="s">
        <v>645</v>
      </c>
      <c r="BB18" s="33" t="s">
        <v>648</v>
      </c>
      <c r="BC18" s="33" t="s">
        <v>532</v>
      </c>
      <c r="BD18" s="46" t="s">
        <v>532</v>
      </c>
      <c r="BE18" s="46" t="s">
        <v>648</v>
      </c>
      <c r="BF18" s="430" t="s">
        <v>701</v>
      </c>
      <c r="BG18" s="434" t="s">
        <v>701</v>
      </c>
      <c r="BH18" s="434" t="s">
        <v>701</v>
      </c>
      <c r="BI18" s="434" t="s">
        <v>648</v>
      </c>
      <c r="BJ18" s="434" t="s">
        <v>648</v>
      </c>
      <c r="BK18" s="434" t="s">
        <v>648</v>
      </c>
      <c r="BL18" s="434" t="s">
        <v>648</v>
      </c>
      <c r="BM18" s="434" t="s">
        <v>648</v>
      </c>
      <c r="BN18" s="434" t="s">
        <v>648</v>
      </c>
      <c r="BO18" s="434" t="s">
        <v>648</v>
      </c>
      <c r="BP18" s="434" t="s">
        <v>648</v>
      </c>
      <c r="BQ18" s="434" t="s">
        <v>648</v>
      </c>
      <c r="BR18" s="434" t="s">
        <v>648</v>
      </c>
      <c r="BS18" s="434" t="s">
        <v>648</v>
      </c>
      <c r="BT18" s="434" t="s">
        <v>648</v>
      </c>
      <c r="BU18" s="434" t="s">
        <v>648</v>
      </c>
      <c r="BV18" s="434" t="s">
        <v>648</v>
      </c>
      <c r="BW18" s="434" t="s">
        <v>648</v>
      </c>
      <c r="BX18" s="434" t="s">
        <v>648</v>
      </c>
      <c r="BY18" s="434" t="s">
        <v>648</v>
      </c>
      <c r="BZ18" s="434" t="s">
        <v>648</v>
      </c>
      <c r="CA18" s="434" t="s">
        <v>648</v>
      </c>
      <c r="CB18" s="430" t="s">
        <v>648</v>
      </c>
      <c r="CC18" s="430" t="s">
        <v>648</v>
      </c>
      <c r="CD18" s="430" t="s">
        <v>648</v>
      </c>
      <c r="CE18" s="434" t="s">
        <v>648</v>
      </c>
      <c r="CF18" s="434" t="s">
        <v>648</v>
      </c>
      <c r="CG18" s="434" t="s">
        <v>648</v>
      </c>
      <c r="CH18" s="189" t="s">
        <v>648</v>
      </c>
      <c r="CI18" s="434" t="s">
        <v>648</v>
      </c>
      <c r="CJ18" s="189" t="s">
        <v>648</v>
      </c>
      <c r="CK18" s="434" t="s">
        <v>648</v>
      </c>
      <c r="CL18" s="189" t="s">
        <v>648</v>
      </c>
      <c r="CM18" s="434" t="s">
        <v>648</v>
      </c>
      <c r="CN18" s="189" t="s">
        <v>648</v>
      </c>
      <c r="CO18" s="434" t="s">
        <v>648</v>
      </c>
      <c r="CP18" s="189" t="s">
        <v>648</v>
      </c>
      <c r="CQ18" s="434" t="s">
        <v>648</v>
      </c>
      <c r="CR18" s="46" t="s">
        <v>648</v>
      </c>
      <c r="CS18" s="737" t="s">
        <v>648</v>
      </c>
      <c r="CT18" s="46" t="s">
        <v>648</v>
      </c>
      <c r="CU18" s="737" t="s">
        <v>648</v>
      </c>
      <c r="CV18" s="258" t="s">
        <v>532</v>
      </c>
      <c r="CW18" s="737" t="s">
        <v>532</v>
      </c>
      <c r="CX18" s="33" t="s">
        <v>1233</v>
      </c>
      <c r="CY18" s="737" t="s">
        <v>648</v>
      </c>
      <c r="CZ18" s="33" t="s">
        <v>1233</v>
      </c>
      <c r="DA18" s="63" t="s">
        <v>532</v>
      </c>
      <c r="DB18" s="63" t="s">
        <v>648</v>
      </c>
      <c r="DC18" s="63" t="s">
        <v>532</v>
      </c>
      <c r="DD18" s="63" t="s">
        <v>701</v>
      </c>
      <c r="DE18" s="63" t="s">
        <v>701</v>
      </c>
      <c r="DF18" s="63" t="s">
        <v>701</v>
      </c>
      <c r="DG18" s="63" t="s">
        <v>701</v>
      </c>
      <c r="DH18" s="63" t="s">
        <v>648</v>
      </c>
      <c r="DI18" s="63" t="s">
        <v>648</v>
      </c>
      <c r="DJ18" s="63" t="s">
        <v>648</v>
      </c>
      <c r="DK18" s="63" t="s">
        <v>648</v>
      </c>
      <c r="DL18" s="63" t="s">
        <v>648</v>
      </c>
      <c r="DM18" s="63" t="s">
        <v>648</v>
      </c>
      <c r="DN18" s="63" t="s">
        <v>648</v>
      </c>
      <c r="DO18" s="63" t="s">
        <v>648</v>
      </c>
      <c r="DP18" s="63" t="s">
        <v>648</v>
      </c>
      <c r="DQ18" s="63" t="s">
        <v>648</v>
      </c>
      <c r="DR18" s="63" t="s">
        <v>648</v>
      </c>
      <c r="DS18" s="63" t="s">
        <v>648</v>
      </c>
      <c r="DT18" s="63" t="s">
        <v>648</v>
      </c>
      <c r="DU18" s="63" t="s">
        <v>648</v>
      </c>
      <c r="DV18" s="63" t="s">
        <v>648</v>
      </c>
      <c r="DW18" s="737" t="s">
        <v>648</v>
      </c>
      <c r="DX18" s="63" t="s">
        <v>648</v>
      </c>
      <c r="DY18" s="63" t="s">
        <v>648</v>
      </c>
      <c r="DZ18" s="63" t="s">
        <v>648</v>
      </c>
      <c r="EA18" s="63" t="s">
        <v>648</v>
      </c>
      <c r="EB18" s="63" t="s">
        <v>648</v>
      </c>
      <c r="EC18" s="63" t="s">
        <v>701</v>
      </c>
      <c r="ED18" s="63" t="s">
        <v>648</v>
      </c>
      <c r="EE18" s="63" t="s">
        <v>648</v>
      </c>
      <c r="EF18" s="63" t="s">
        <v>648</v>
      </c>
      <c r="EG18" s="63" t="s">
        <v>648</v>
      </c>
      <c r="EH18" s="63" t="s">
        <v>648</v>
      </c>
      <c r="EI18" s="63" t="s">
        <v>648</v>
      </c>
      <c r="EJ18" s="63" t="s">
        <v>648</v>
      </c>
      <c r="EK18" s="63" t="s">
        <v>648</v>
      </c>
      <c r="EL18" s="63" t="s">
        <v>648</v>
      </c>
      <c r="EM18" s="63" t="s">
        <v>648</v>
      </c>
      <c r="EN18" s="63" t="s">
        <v>648</v>
      </c>
      <c r="EO18" s="63" t="s">
        <v>648</v>
      </c>
      <c r="EP18" s="63" t="s">
        <v>648</v>
      </c>
      <c r="EQ18" s="63" t="s">
        <v>648</v>
      </c>
      <c r="ER18" s="63" t="s">
        <v>648</v>
      </c>
      <c r="ES18" s="63" t="s">
        <v>701</v>
      </c>
      <c r="ET18" s="63" t="s">
        <v>648</v>
      </c>
      <c r="EU18" s="63" t="s">
        <v>701</v>
      </c>
      <c r="EV18" s="63" t="s">
        <v>648</v>
      </c>
      <c r="EW18" s="63" t="s">
        <v>648</v>
      </c>
      <c r="EX18" s="63" t="s">
        <v>648</v>
      </c>
      <c r="EY18" s="63" t="s">
        <v>701</v>
      </c>
      <c r="EZ18" s="63" t="s">
        <v>648</v>
      </c>
      <c r="FA18" s="63" t="s">
        <v>648</v>
      </c>
      <c r="FB18" s="63" t="s">
        <v>648</v>
      </c>
      <c r="FC18" s="63" t="s">
        <v>701</v>
      </c>
      <c r="FD18" s="63" t="s">
        <v>701</v>
      </c>
      <c r="FE18" s="63" t="s">
        <v>648</v>
      </c>
      <c r="FF18" s="63" t="s">
        <v>648</v>
      </c>
      <c r="FG18" s="63" t="s">
        <v>648</v>
      </c>
      <c r="FH18" s="63" t="s">
        <v>648</v>
      </c>
      <c r="FI18" s="63" t="s">
        <v>648</v>
      </c>
      <c r="FJ18" s="63" t="s">
        <v>648</v>
      </c>
      <c r="FK18" s="63" t="s">
        <v>648</v>
      </c>
      <c r="FL18" s="454" t="s">
        <v>532</v>
      </c>
      <c r="FM18" s="63" t="s">
        <v>648</v>
      </c>
      <c r="FN18" s="33" t="s">
        <v>648</v>
      </c>
      <c r="FO18" s="63" t="s">
        <v>648</v>
      </c>
      <c r="FP18" s="33" t="s">
        <v>648</v>
      </c>
      <c r="FQ18" s="780" t="s">
        <v>648</v>
      </c>
      <c r="FR18" s="768" t="s">
        <v>648</v>
      </c>
      <c r="FS18" s="780" t="s">
        <v>648</v>
      </c>
      <c r="FT18" s="768" t="s">
        <v>648</v>
      </c>
      <c r="FU18" s="780" t="s">
        <v>648</v>
      </c>
      <c r="FV18" s="768" t="s">
        <v>701</v>
      </c>
      <c r="FW18" s="780" t="s">
        <v>648</v>
      </c>
      <c r="FX18" s="768" t="s">
        <v>648</v>
      </c>
      <c r="FY18" s="780" t="s">
        <v>645</v>
      </c>
      <c r="FZ18" s="768" t="s">
        <v>648</v>
      </c>
      <c r="GA18" s="780" t="s">
        <v>648</v>
      </c>
      <c r="GB18" s="780" t="s">
        <v>648</v>
      </c>
      <c r="GC18" s="780" t="s">
        <v>648</v>
      </c>
      <c r="GD18" s="768" t="s">
        <v>648</v>
      </c>
      <c r="GE18" s="780" t="s">
        <v>648</v>
      </c>
      <c r="GF18" s="780" t="s">
        <v>648</v>
      </c>
      <c r="GG18" s="768" t="s">
        <v>648</v>
      </c>
      <c r="GH18" s="649" t="s">
        <v>648</v>
      </c>
      <c r="GI18" s="466" t="s">
        <v>648</v>
      </c>
      <c r="GJ18" s="887"/>
      <c r="GK18" s="783"/>
      <c r="GL18" s="393"/>
      <c r="GM18" s="850">
        <v>1999</v>
      </c>
      <c r="GN18" s="224">
        <f>COUNTIFS(C7:GI7,GM18,C5:GI5,GN3)</f>
        <v>0</v>
      </c>
      <c r="GO18" s="224">
        <f>COUNTIFS(C7:GI7,GM18,C6:GI6,GO3)</f>
        <v>9</v>
      </c>
      <c r="GP18" s="919"/>
      <c r="GQ18" s="850">
        <v>1999</v>
      </c>
      <c r="GR18" s="224">
        <f>COUNTIFS(C7:GI7,GQ18)</f>
        <v>9</v>
      </c>
      <c r="GS18" s="224">
        <f t="shared" si="4"/>
        <v>52</v>
      </c>
      <c r="GT18" s="307"/>
      <c r="GU18" s="219"/>
      <c r="GV18" s="224"/>
      <c r="GW18" s="364" t="s">
        <v>1312</v>
      </c>
      <c r="GX18" s="224">
        <f>COUNTIFS(C5:GI5,GW18)</f>
        <v>1</v>
      </c>
      <c r="GY18" s="372">
        <f>GX18/GX22</f>
        <v>5.2910052910052907E-3</v>
      </c>
      <c r="GZ18" s="927"/>
      <c r="HA18" s="850" t="s">
        <v>703</v>
      </c>
      <c r="HB18" s="224">
        <f>COUNTIFS(C18:GI18,HB3,C5:GI5,HA18)</f>
        <v>0</v>
      </c>
      <c r="HC18" s="224">
        <f>COUNTIFS(C18:GI18,HC3,C5:GI5,HA18)</f>
        <v>6</v>
      </c>
      <c r="HD18" s="224">
        <f>COUNTIFS(C18:GI18,HD3,C5:GI5,HA18)</f>
        <v>0</v>
      </c>
      <c r="HE18" s="224">
        <f>COUNTIFS(C18:GI18,HE3,C5:GI5,HA18)</f>
        <v>5</v>
      </c>
      <c r="HF18" s="224">
        <f>COUNTIFS(C18:GI18,HF3,C5:GI5,HA18)</f>
        <v>0</v>
      </c>
      <c r="HG18" s="362">
        <f>SUM(HB18:HF18)</f>
        <v>11</v>
      </c>
      <c r="HH18" s="401"/>
      <c r="HI18" s="850" t="s">
        <v>1176</v>
      </c>
      <c r="HJ18" s="622">
        <f>SUMIFS(C23:GI23, C5:GI5,HI18,C18:GI18,HI3)</f>
        <v>0</v>
      </c>
      <c r="HK18" s="622">
        <f>SUMIFS(C23:GI23,C18:GI18,HJ3, C5:GI5,HI18)</f>
        <v>2164</v>
      </c>
      <c r="HL18" s="622">
        <f>SUMIFS(C23:GI23,C18:GI18,HK3, C5:GI5,HI18)</f>
        <v>0</v>
      </c>
      <c r="HM18" s="622">
        <f>SUMIFS(C23:GI23,C18:GI18,HL3, C5:GI5,HI18)</f>
        <v>0</v>
      </c>
      <c r="HN18" s="622">
        <f>SUMIFS(C23:GI23,C18:GI18,HM3, C5:GI5,HI18)</f>
        <v>0</v>
      </c>
      <c r="HO18" s="622"/>
      <c r="HP18" s="856"/>
      <c r="HQ18" s="364" t="s">
        <v>1312</v>
      </c>
      <c r="HR18" s="622">
        <f>SUMIFS(C23:GI23,C5:GI5,HQ18)</f>
        <v>892</v>
      </c>
      <c r="HS18" s="372">
        <f>HR18/HR23</f>
        <v>1.394154304748377E-3</v>
      </c>
      <c r="HT18" s="188"/>
      <c r="HU18" s="188"/>
      <c r="HV18" s="188"/>
      <c r="HW18" s="188"/>
      <c r="HX18" s="188"/>
      <c r="HY18" s="401"/>
      <c r="HZ18" s="867">
        <v>1998</v>
      </c>
      <c r="IA18" s="389">
        <f>SUMIFS(C23:GI23, C5:GI5, IA4, C7:GI7,HZ18)</f>
        <v>0</v>
      </c>
      <c r="IB18" s="389">
        <f>SUMIFS(C23:GI23, C6:GI6, IB4, C7:GI7,HZ18)</f>
        <v>12775</v>
      </c>
      <c r="IC18" s="616"/>
      <c r="ID18" s="867">
        <v>1998</v>
      </c>
      <c r="IE18" s="389">
        <f t="shared" si="2"/>
        <v>0</v>
      </c>
      <c r="IF18" s="389">
        <f t="shared" si="3"/>
        <v>95493</v>
      </c>
      <c r="IG18" s="389"/>
      <c r="IH18" s="224"/>
      <c r="II18" s="224"/>
      <c r="IJ18" s="224"/>
      <c r="IK18" s="188"/>
      <c r="IL18" s="401"/>
      <c r="IM18" s="850">
        <v>1999</v>
      </c>
      <c r="IN18" s="622">
        <f>SUMIFS(C23:GI23, C7:GI7,IM18)</f>
        <v>7525</v>
      </c>
      <c r="IO18" s="622">
        <f t="shared" si="1"/>
        <v>103018</v>
      </c>
      <c r="IP18" s="188"/>
      <c r="IQ18" s="188"/>
      <c r="IR18" s="401"/>
      <c r="IS18" s="188"/>
      <c r="IT18" s="95"/>
      <c r="IU18" s="95"/>
      <c r="IV18" s="95"/>
      <c r="IW18" s="95"/>
      <c r="IX18" s="95"/>
      <c r="IY18" s="95"/>
      <c r="IZ18" s="95"/>
      <c r="JA18" s="95"/>
      <c r="JB18" s="95"/>
      <c r="JC18" s="95"/>
      <c r="JD18" s="95"/>
      <c r="JE18" s="95"/>
      <c r="JF18" s="95"/>
      <c r="JG18" s="95"/>
      <c r="JH18" s="95"/>
      <c r="JI18" s="95"/>
      <c r="JJ18" s="95"/>
      <c r="JK18" s="95"/>
      <c r="JL18" s="95"/>
      <c r="JM18" s="95"/>
      <c r="JN18" s="95"/>
      <c r="JO18" s="95"/>
      <c r="JP18" s="95"/>
      <c r="JQ18" s="95"/>
      <c r="JR18" s="95"/>
      <c r="JS18" s="95"/>
      <c r="JT18" s="95"/>
      <c r="JU18" s="95"/>
    </row>
    <row r="19" spans="1:282" s="77" customFormat="1" ht="15" customHeight="1" outlineLevel="1">
      <c r="A19" s="289" t="s">
        <v>76</v>
      </c>
      <c r="B19" s="288" t="s">
        <v>240</v>
      </c>
      <c r="C19" s="409" t="s">
        <v>59</v>
      </c>
      <c r="D19" s="409"/>
      <c r="E19" s="409" t="s">
        <v>59</v>
      </c>
      <c r="F19" s="409" t="s">
        <v>95</v>
      </c>
      <c r="G19" s="409" t="s">
        <v>98</v>
      </c>
      <c r="H19" s="409" t="s">
        <v>95</v>
      </c>
      <c r="I19" s="409" t="s">
        <v>95</v>
      </c>
      <c r="J19" s="409"/>
      <c r="K19" s="409" t="s">
        <v>95</v>
      </c>
      <c r="L19" s="409" t="s">
        <v>95</v>
      </c>
      <c r="M19" s="409" t="s">
        <v>95</v>
      </c>
      <c r="N19" s="409" t="s">
        <v>95</v>
      </c>
      <c r="O19" s="409"/>
      <c r="P19" s="409"/>
      <c r="Q19" s="409"/>
      <c r="R19" s="409"/>
      <c r="S19" s="409" t="s">
        <v>321</v>
      </c>
      <c r="T19" s="409" t="s">
        <v>322</v>
      </c>
      <c r="U19" s="409" t="s">
        <v>323</v>
      </c>
      <c r="V19" s="409" t="s">
        <v>324</v>
      </c>
      <c r="W19" s="409" t="s">
        <v>325</v>
      </c>
      <c r="X19" s="76" t="s">
        <v>416</v>
      </c>
      <c r="Y19" s="76" t="s">
        <v>416</v>
      </c>
      <c r="Z19" s="76" t="s">
        <v>429</v>
      </c>
      <c r="AA19" s="76"/>
      <c r="AB19" s="76" t="s">
        <v>416</v>
      </c>
      <c r="AC19" s="76" t="s">
        <v>416</v>
      </c>
      <c r="AD19" s="76" t="s">
        <v>416</v>
      </c>
      <c r="AE19" s="76" t="s">
        <v>446</v>
      </c>
      <c r="AF19" s="76"/>
      <c r="AG19" s="76"/>
      <c r="AH19" s="76"/>
      <c r="AI19" s="76"/>
      <c r="AJ19" s="76" t="s">
        <v>429</v>
      </c>
      <c r="AK19" s="257"/>
      <c r="AL19" s="257"/>
      <c r="AM19" s="76" t="s">
        <v>416</v>
      </c>
      <c r="AN19" s="76" t="s">
        <v>456</v>
      </c>
      <c r="AO19" s="76" t="s">
        <v>416</v>
      </c>
      <c r="AP19" s="76" t="s">
        <v>456</v>
      </c>
      <c r="AQ19" s="76" t="s">
        <v>456</v>
      </c>
      <c r="AR19" s="76" t="s">
        <v>456</v>
      </c>
      <c r="AS19" s="76" t="s">
        <v>456</v>
      </c>
      <c r="AT19" s="76" t="s">
        <v>456</v>
      </c>
      <c r="AU19" s="76" t="s">
        <v>485</v>
      </c>
      <c r="AV19" s="76" t="s">
        <v>492</v>
      </c>
      <c r="AW19" s="76" t="s">
        <v>499</v>
      </c>
      <c r="AX19" s="76" t="s">
        <v>499</v>
      </c>
      <c r="AY19" s="76" t="s">
        <v>499</v>
      </c>
      <c r="AZ19" s="76" t="s">
        <v>512</v>
      </c>
      <c r="BA19" s="76" t="s">
        <v>416</v>
      </c>
      <c r="BB19" s="76" t="s">
        <v>456</v>
      </c>
      <c r="BC19" s="409" t="s">
        <v>533</v>
      </c>
      <c r="BD19" s="409" t="s">
        <v>533</v>
      </c>
      <c r="BE19" s="409" t="s">
        <v>623</v>
      </c>
      <c r="BF19" s="76"/>
      <c r="BG19" s="76"/>
      <c r="BH19" s="76"/>
      <c r="BI19" s="76"/>
      <c r="BJ19" s="76"/>
      <c r="BK19" s="409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38"/>
      <c r="CI19" s="76"/>
      <c r="CJ19" s="738"/>
      <c r="CK19" s="76"/>
      <c r="CL19" s="738"/>
      <c r="CM19" s="76"/>
      <c r="CN19" s="738"/>
      <c r="CO19" s="76"/>
      <c r="CP19" s="738"/>
      <c r="CQ19" s="76"/>
      <c r="CR19" s="409" t="s">
        <v>801</v>
      </c>
      <c r="CS19" s="739"/>
      <c r="CT19" s="409"/>
      <c r="CU19" s="739"/>
      <c r="CV19" s="257"/>
      <c r="CW19" s="737" t="s">
        <v>913</v>
      </c>
      <c r="CX19" s="46" t="s">
        <v>913</v>
      </c>
      <c r="CY19" s="737" t="s">
        <v>935</v>
      </c>
      <c r="CZ19" s="46" t="s">
        <v>936</v>
      </c>
      <c r="DA19" s="737" t="s">
        <v>937</v>
      </c>
      <c r="DB19" s="737"/>
      <c r="DC19" s="737"/>
      <c r="DD19" s="737"/>
      <c r="DE19" s="737"/>
      <c r="DF19" s="737"/>
      <c r="DG19" s="737"/>
      <c r="DH19" s="737"/>
      <c r="DI19" s="737"/>
      <c r="DJ19" s="737"/>
      <c r="DK19" s="737"/>
      <c r="DL19" s="737"/>
      <c r="DM19" s="737"/>
      <c r="DN19" s="737"/>
      <c r="DO19" s="737"/>
      <c r="DP19" s="737"/>
      <c r="DQ19" s="737"/>
      <c r="DR19" s="737"/>
      <c r="DS19" s="737"/>
      <c r="DT19" s="737"/>
      <c r="DU19" s="737"/>
      <c r="DV19" s="737"/>
      <c r="DW19" s="737"/>
      <c r="DX19" s="737"/>
      <c r="DY19" s="737"/>
      <c r="DZ19" s="737"/>
      <c r="EA19" s="737"/>
      <c r="EB19" s="737"/>
      <c r="EC19" s="737"/>
      <c r="ED19" s="737"/>
      <c r="EE19" s="737"/>
      <c r="EF19" s="737"/>
      <c r="EG19" s="737"/>
      <c r="EH19" s="737"/>
      <c r="EI19" s="737"/>
      <c r="EJ19" s="737"/>
      <c r="EK19" s="737"/>
      <c r="EL19" s="737"/>
      <c r="EM19" s="737"/>
      <c r="EN19" s="737"/>
      <c r="EO19" s="737"/>
      <c r="EP19" s="737"/>
      <c r="EQ19" s="737"/>
      <c r="ER19" s="737"/>
      <c r="ES19" s="737"/>
      <c r="ET19" s="737"/>
      <c r="EU19" s="737"/>
      <c r="EV19" s="737"/>
      <c r="EW19" s="737"/>
      <c r="EX19" s="737"/>
      <c r="EY19" s="737"/>
      <c r="EZ19" s="737"/>
      <c r="FA19" s="737"/>
      <c r="FB19" s="737"/>
      <c r="FC19" s="737"/>
      <c r="FD19" s="737"/>
      <c r="FE19" s="737"/>
      <c r="FF19" s="737"/>
      <c r="FG19" s="737"/>
      <c r="FH19" s="737"/>
      <c r="FI19" s="737"/>
      <c r="FJ19" s="737"/>
      <c r="FK19" s="737"/>
      <c r="FL19" s="454" t="s">
        <v>938</v>
      </c>
      <c r="FM19" s="641"/>
      <c r="FN19" s="454"/>
      <c r="FO19" s="112"/>
      <c r="FP19" s="454"/>
      <c r="FQ19" s="112"/>
      <c r="FR19" s="454"/>
      <c r="FS19" s="112"/>
      <c r="FT19" s="454"/>
      <c r="FU19" s="112"/>
      <c r="FV19" s="454"/>
      <c r="FW19" s="112"/>
      <c r="FX19" s="454"/>
      <c r="FY19" s="112"/>
      <c r="FZ19" s="454"/>
      <c r="GA19" s="112"/>
      <c r="GB19" s="112"/>
      <c r="GC19" s="112"/>
      <c r="GD19" s="454"/>
      <c r="GE19" s="112"/>
      <c r="GF19" s="112"/>
      <c r="GG19" s="454"/>
      <c r="GH19" s="641"/>
      <c r="GI19" s="467" t="s">
        <v>1133</v>
      </c>
      <c r="GJ19" s="888"/>
      <c r="GK19" s="376"/>
      <c r="GL19" s="362"/>
      <c r="GM19" s="850">
        <v>2000</v>
      </c>
      <c r="GN19" s="224">
        <f>COUNTIFS(C7:GI7,GM19,C5:GI5,GN3)</f>
        <v>0</v>
      </c>
      <c r="GO19" s="224">
        <f>COUNTIFS(C7:GI7,GM19,C6:GI6,GO3)</f>
        <v>11</v>
      </c>
      <c r="GP19" s="921"/>
      <c r="GQ19" s="850">
        <v>2000</v>
      </c>
      <c r="GR19" s="224">
        <f>COUNTIFS(C7:GI7,GQ19)</f>
        <v>11</v>
      </c>
      <c r="GS19" s="224">
        <f t="shared" si="4"/>
        <v>63</v>
      </c>
      <c r="GT19" s="307"/>
      <c r="GU19" s="219"/>
      <c r="GV19" s="224"/>
      <c r="GW19" s="364" t="s">
        <v>1225</v>
      </c>
      <c r="GX19" s="224">
        <f>COUNTIFS(C5:GI5,GW19)</f>
        <v>2</v>
      </c>
      <c r="GY19" s="372">
        <f>GX19/GX22</f>
        <v>1.0582010582010581E-2</v>
      </c>
      <c r="GZ19" s="927"/>
      <c r="HA19" s="850" t="s">
        <v>1312</v>
      </c>
      <c r="HB19" s="224">
        <f>COUNTIFS(C18:GI18,HB3,C5:GI5,HA19)</f>
        <v>0</v>
      </c>
      <c r="HC19" s="224">
        <f>COUNTIFS(C18:GI18,HC3,C5:GI5,HA19)</f>
        <v>1</v>
      </c>
      <c r="HD19" s="224">
        <f>COUNTIFS(C18:GI18,HD3,C5:GI5,HA19)</f>
        <v>0</v>
      </c>
      <c r="HE19" s="224">
        <f>COUNTIFS(C18:GI18,HE3,C5:GI5,HA19)</f>
        <v>0</v>
      </c>
      <c r="HF19" s="224">
        <f>COUNTIFS(C18:GI18,HF3,C5:GI5,HA19)</f>
        <v>0</v>
      </c>
      <c r="HG19" s="362">
        <f>SUM(HB19:HF19)</f>
        <v>1</v>
      </c>
      <c r="HH19" s="401"/>
      <c r="HI19" s="850" t="s">
        <v>703</v>
      </c>
      <c r="HJ19" s="622">
        <f>SUMIFS(C23:GI23, C5:GI5,HI19,C18:GI18,HI3)</f>
        <v>0</v>
      </c>
      <c r="HK19" s="622">
        <f>SUMIFS(C23:GI23,C18:GI18,HJ3, C5:GI5,HI19)</f>
        <v>4398</v>
      </c>
      <c r="HL19" s="622">
        <f>SUMIFS(C23:GI23,C18:GI18,HK3, C5:GI5,HI19)</f>
        <v>0</v>
      </c>
      <c r="HM19" s="622">
        <f>SUMIFS(C23:GI23,C18:GI18,HL3, C5:GI5,HI19)</f>
        <v>4550</v>
      </c>
      <c r="HN19" s="622">
        <f>SUMIFS(C23:GI23,C18:GI18,HM3, C5:GI5,HI19)</f>
        <v>0</v>
      </c>
      <c r="HO19" s="622"/>
      <c r="HP19" s="856"/>
      <c r="HQ19" s="364" t="s">
        <v>1225</v>
      </c>
      <c r="HR19" s="622">
        <f>SUMIFS(C23:GI23,C5:GI5,HQ19)</f>
        <v>1301</v>
      </c>
      <c r="HS19" s="372">
        <f>HR19/HR23</f>
        <v>2.0334021866341236E-3</v>
      </c>
      <c r="HT19" s="188"/>
      <c r="HU19" s="188"/>
      <c r="HV19" s="188"/>
      <c r="HW19" s="188"/>
      <c r="HX19" s="188"/>
      <c r="HY19" s="401"/>
      <c r="HZ19" s="867">
        <v>1999</v>
      </c>
      <c r="IA19" s="389">
        <f>SUMIFS(C23:GI23, C5:GI5, IA4, C7:GI7,HZ19)</f>
        <v>0</v>
      </c>
      <c r="IB19" s="389">
        <f>SUMIFS(C23:GI23, C6:GI6, IB4, C7:GI7,HZ19)</f>
        <v>7525</v>
      </c>
      <c r="IC19" s="616"/>
      <c r="ID19" s="867">
        <v>1999</v>
      </c>
      <c r="IE19" s="389">
        <f t="shared" si="2"/>
        <v>0</v>
      </c>
      <c r="IF19" s="389">
        <f t="shared" si="3"/>
        <v>103018</v>
      </c>
      <c r="IG19" s="389"/>
      <c r="IH19" s="188"/>
      <c r="II19" s="188"/>
      <c r="IJ19" s="188"/>
      <c r="IK19" s="188"/>
      <c r="IL19" s="401"/>
      <c r="IM19" s="850">
        <v>2000</v>
      </c>
      <c r="IN19" s="622">
        <f>SUMIFS(C23:GI23, C7:GI7,IM19)</f>
        <v>22850</v>
      </c>
      <c r="IO19" s="622">
        <f t="shared" si="1"/>
        <v>125868</v>
      </c>
      <c r="IP19" s="188"/>
      <c r="IQ19" s="188"/>
      <c r="IR19" s="401"/>
      <c r="IS19" s="188"/>
      <c r="IT19" s="278"/>
      <c r="IU19" s="278"/>
      <c r="IV19" s="278"/>
      <c r="IW19" s="278"/>
      <c r="IX19" s="278"/>
      <c r="IY19" s="278"/>
      <c r="IZ19" s="278"/>
      <c r="JA19" s="278"/>
      <c r="JB19" s="278"/>
      <c r="JC19" s="278"/>
      <c r="JD19" s="278"/>
      <c r="JE19" s="278"/>
      <c r="JF19" s="278"/>
      <c r="JG19" s="278"/>
      <c r="JH19" s="278"/>
      <c r="JI19" s="278"/>
      <c r="JJ19" s="278"/>
      <c r="JK19" s="278"/>
      <c r="JL19" s="278"/>
      <c r="JM19" s="278"/>
      <c r="JN19" s="278"/>
      <c r="JO19" s="278"/>
      <c r="JP19" s="278"/>
      <c r="JQ19" s="278"/>
      <c r="JR19" s="278"/>
      <c r="JS19" s="278"/>
      <c r="JT19" s="278"/>
      <c r="JU19" s="278"/>
    </row>
    <row r="20" spans="1:282" s="66" customFormat="1" ht="15" customHeight="1" outlineLevel="1">
      <c r="A20" s="67" t="s">
        <v>77</v>
      </c>
      <c r="B20" s="241" t="s">
        <v>243</v>
      </c>
      <c r="C20" s="410">
        <v>14.3</v>
      </c>
      <c r="D20" s="410"/>
      <c r="E20" s="410">
        <v>14.3</v>
      </c>
      <c r="F20" s="410">
        <v>14.3</v>
      </c>
      <c r="G20" s="410">
        <v>14.3</v>
      </c>
      <c r="H20" s="410">
        <v>12.5</v>
      </c>
      <c r="I20" s="37">
        <v>14.3</v>
      </c>
      <c r="J20" s="37"/>
      <c r="K20" s="37">
        <v>14.3</v>
      </c>
      <c r="L20" s="37">
        <v>5.5</v>
      </c>
      <c r="M20" s="37">
        <v>14.3</v>
      </c>
      <c r="N20" s="37">
        <v>14.3</v>
      </c>
      <c r="O20" s="37"/>
      <c r="P20" s="37"/>
      <c r="Q20" s="37"/>
      <c r="R20" s="37"/>
      <c r="S20" s="37"/>
      <c r="T20" s="37"/>
      <c r="U20" s="38"/>
      <c r="V20" s="38"/>
      <c r="W20" s="38"/>
      <c r="X20" s="37">
        <v>12.5</v>
      </c>
      <c r="Y20" s="37">
        <v>12.5</v>
      </c>
      <c r="Z20" s="37">
        <v>12.5</v>
      </c>
      <c r="AA20" s="37"/>
      <c r="AB20" s="37">
        <v>12.5</v>
      </c>
      <c r="AC20" s="37">
        <v>12.5</v>
      </c>
      <c r="AD20" s="37">
        <v>12.5</v>
      </c>
      <c r="AE20" s="37">
        <v>12.5</v>
      </c>
      <c r="AF20" s="37"/>
      <c r="AG20" s="37"/>
      <c r="AH20" s="37"/>
      <c r="AI20" s="37"/>
      <c r="AJ20" s="37">
        <v>12.5</v>
      </c>
      <c r="AK20" s="255"/>
      <c r="AL20" s="255"/>
      <c r="AM20" s="37">
        <v>12.5</v>
      </c>
      <c r="AN20" s="37">
        <v>13.7</v>
      </c>
      <c r="AO20" s="37">
        <v>12.5</v>
      </c>
      <c r="AP20" s="37">
        <v>13.7</v>
      </c>
      <c r="AQ20" s="37">
        <v>13.7</v>
      </c>
      <c r="AR20" s="37">
        <v>13.7</v>
      </c>
      <c r="AS20" s="37">
        <v>13.7</v>
      </c>
      <c r="AT20" s="37">
        <v>13.7</v>
      </c>
      <c r="AU20" s="38" t="s">
        <v>486</v>
      </c>
      <c r="AV20" s="38" t="s">
        <v>486</v>
      </c>
      <c r="AW20" s="37">
        <v>12.5</v>
      </c>
      <c r="AX20" s="37">
        <v>12.5</v>
      </c>
      <c r="AY20" s="37">
        <v>12.5</v>
      </c>
      <c r="AZ20" s="37">
        <v>11.4</v>
      </c>
      <c r="BA20" s="37">
        <v>12.5</v>
      </c>
      <c r="BB20" s="37">
        <v>13.7</v>
      </c>
      <c r="BC20" s="38">
        <v>4.91</v>
      </c>
      <c r="BD20" s="38">
        <v>4.91</v>
      </c>
      <c r="BE20" s="38" t="s">
        <v>624</v>
      </c>
      <c r="BF20" s="38"/>
      <c r="BG20" s="38"/>
      <c r="BH20" s="38"/>
      <c r="BI20" s="38"/>
      <c r="BJ20" s="38"/>
      <c r="BK20" s="37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85"/>
      <c r="CI20" s="38"/>
      <c r="CJ20" s="85"/>
      <c r="CK20" s="38"/>
      <c r="CL20" s="85"/>
      <c r="CM20" s="38"/>
      <c r="CN20" s="85"/>
      <c r="CO20" s="38"/>
      <c r="CP20" s="85"/>
      <c r="CQ20" s="38"/>
      <c r="CR20" s="37">
        <v>10</v>
      </c>
      <c r="CS20" s="83"/>
      <c r="CT20" s="37"/>
      <c r="CU20" s="83"/>
      <c r="CV20" s="255"/>
      <c r="CW20" s="83">
        <v>3.5</v>
      </c>
      <c r="CX20" s="37" t="s">
        <v>939</v>
      </c>
      <c r="CY20" s="83">
        <v>2</v>
      </c>
      <c r="CZ20" s="410" t="s">
        <v>940</v>
      </c>
      <c r="DA20" s="740"/>
      <c r="DB20" s="740"/>
      <c r="DC20" s="740"/>
      <c r="DD20" s="740"/>
      <c r="DE20" s="740"/>
      <c r="DF20" s="740"/>
      <c r="DG20" s="740"/>
      <c r="DH20" s="740"/>
      <c r="DI20" s="740"/>
      <c r="DJ20" s="740"/>
      <c r="DK20" s="740"/>
      <c r="DL20" s="740"/>
      <c r="DM20" s="740"/>
      <c r="DN20" s="740"/>
      <c r="DO20" s="740"/>
      <c r="DP20" s="740"/>
      <c r="DQ20" s="740"/>
      <c r="DR20" s="740"/>
      <c r="DS20" s="740"/>
      <c r="DT20" s="740"/>
      <c r="DU20" s="740"/>
      <c r="DV20" s="740"/>
      <c r="DW20" s="740"/>
      <c r="DX20" s="740"/>
      <c r="DY20" s="740"/>
      <c r="DZ20" s="740"/>
      <c r="EA20" s="740"/>
      <c r="EB20" s="740"/>
      <c r="EC20" s="740"/>
      <c r="ED20" s="740"/>
      <c r="EE20" s="740"/>
      <c r="EF20" s="740"/>
      <c r="EG20" s="740"/>
      <c r="EH20" s="740"/>
      <c r="EI20" s="740"/>
      <c r="EJ20" s="740"/>
      <c r="EK20" s="740"/>
      <c r="EL20" s="740"/>
      <c r="EM20" s="740"/>
      <c r="EN20" s="740"/>
      <c r="EO20" s="740"/>
      <c r="EP20" s="740"/>
      <c r="EQ20" s="740"/>
      <c r="ER20" s="740"/>
      <c r="ES20" s="740"/>
      <c r="ET20" s="740"/>
      <c r="EU20" s="740"/>
      <c r="EV20" s="740"/>
      <c r="EW20" s="740"/>
      <c r="EX20" s="740"/>
      <c r="EY20" s="740"/>
      <c r="EZ20" s="740"/>
      <c r="FA20" s="740"/>
      <c r="FB20" s="740"/>
      <c r="FC20" s="740"/>
      <c r="FD20" s="740"/>
      <c r="FE20" s="740"/>
      <c r="FF20" s="740"/>
      <c r="FG20" s="740"/>
      <c r="FH20" s="740"/>
      <c r="FI20" s="740"/>
      <c r="FJ20" s="740"/>
      <c r="FK20" s="740"/>
      <c r="FL20" s="455">
        <v>3</v>
      </c>
      <c r="FM20" s="642"/>
      <c r="FN20" s="455"/>
      <c r="FO20" s="121"/>
      <c r="FP20" s="455"/>
      <c r="FQ20" s="121"/>
      <c r="FR20" s="455"/>
      <c r="FS20" s="121"/>
      <c r="FT20" s="455"/>
      <c r="FU20" s="121"/>
      <c r="FV20" s="455"/>
      <c r="FW20" s="121"/>
      <c r="FX20" s="455"/>
      <c r="FY20" s="121"/>
      <c r="FZ20" s="455"/>
      <c r="GA20" s="121"/>
      <c r="GB20" s="121"/>
      <c r="GC20" s="121"/>
      <c r="GD20" s="455"/>
      <c r="GE20" s="121"/>
      <c r="GF20" s="121"/>
      <c r="GG20" s="455"/>
      <c r="GH20" s="642"/>
      <c r="GI20" s="465">
        <v>2.7</v>
      </c>
      <c r="GJ20" s="886"/>
      <c r="GK20" s="376"/>
      <c r="GL20" s="362"/>
      <c r="GM20" s="850">
        <v>2001</v>
      </c>
      <c r="GN20" s="224">
        <f>COUNTIFS(C7:GI7,GM20,C5:GI5,GN3)</f>
        <v>0</v>
      </c>
      <c r="GO20" s="224">
        <f>COUNTIFS(C7:GI7,GM20,C6:GI6,GO3)</f>
        <v>8</v>
      </c>
      <c r="GP20" s="919"/>
      <c r="GQ20" s="850">
        <v>2001</v>
      </c>
      <c r="GR20" s="224">
        <f>COUNTIFS(C7:GI7,GQ20)</f>
        <v>8</v>
      </c>
      <c r="GS20" s="224">
        <f t="shared" si="4"/>
        <v>71</v>
      </c>
      <c r="GT20" s="307"/>
      <c r="GU20" s="219"/>
      <c r="GV20" s="224"/>
      <c r="GW20" s="364" t="s">
        <v>703</v>
      </c>
      <c r="GX20" s="224">
        <f>COUNTIFS(C5:GI5,GW20)</f>
        <v>11</v>
      </c>
      <c r="GY20" s="372">
        <f>GX20/GX22</f>
        <v>5.8201058201058198E-2</v>
      </c>
      <c r="GZ20" s="927"/>
      <c r="HA20" s="850" t="s">
        <v>1225</v>
      </c>
      <c r="HB20" s="224">
        <f>COUNTIFS(C18:GI18,HB3,C5:GI5,HA20)</f>
        <v>0</v>
      </c>
      <c r="HC20" s="224">
        <f>COUNTIFS(C18:GI18,HC3,C5:GI5,HA20)</f>
        <v>2</v>
      </c>
      <c r="HD20" s="224">
        <f>COUNTIFS(C18:GI18,HD3,C5:GI5,HA20)</f>
        <v>0</v>
      </c>
      <c r="HE20" s="224">
        <f>COUNTIFS(C18:GI18,HE3,C5:GI5,HA20)</f>
        <v>0</v>
      </c>
      <c r="HF20" s="224">
        <f>COUNTIFS(C18:GI18,HF3,C5:GI5,HA20)</f>
        <v>0</v>
      </c>
      <c r="HG20" s="362">
        <f>SUM(HB20:HF20)</f>
        <v>2</v>
      </c>
      <c r="HH20" s="401"/>
      <c r="HI20" s="850" t="s">
        <v>705</v>
      </c>
      <c r="HJ20" s="622">
        <f>SUMIFS(C23:GI23, C5:GI5,HI20,C18:GI18,HI3)</f>
        <v>0</v>
      </c>
      <c r="HK20" s="622">
        <f>SUMIFS(C23:GI23,C18:GI18,HJ3, C5:GI5,HI20)</f>
        <v>1430</v>
      </c>
      <c r="HL20" s="622">
        <f>SUMIFS(C23:GI23,C18:GI18,HK3, C5:GI5,HI20)</f>
        <v>0</v>
      </c>
      <c r="HM20" s="622">
        <f>SUMIFS(C23:GI23,C18:GI18,HL3, C5:GI5,HI20)</f>
        <v>0</v>
      </c>
      <c r="HN20" s="622">
        <f>SUMIFS(C23:GI23,C18:GI18,HM3, C5:GI5,HI20)</f>
        <v>0</v>
      </c>
      <c r="HO20" s="622"/>
      <c r="HP20" s="856"/>
      <c r="HQ20" s="364" t="s">
        <v>703</v>
      </c>
      <c r="HR20" s="622">
        <f>SUMIFS(C23:GI23,C5:GI5,HQ20)</f>
        <v>8948</v>
      </c>
      <c r="HS20" s="372">
        <f>HR20/HR23</f>
        <v>1.3985305738664211E-2</v>
      </c>
      <c r="HT20" s="188"/>
      <c r="HU20" s="188"/>
      <c r="HV20" s="188"/>
      <c r="HW20" s="188"/>
      <c r="HX20" s="188"/>
      <c r="HY20" s="401"/>
      <c r="HZ20" s="867">
        <v>2000</v>
      </c>
      <c r="IA20" s="389">
        <f>SUMIFS(C23:GI23, C5:GI5, IA4, C7:GI7,HZ20)</f>
        <v>0</v>
      </c>
      <c r="IB20" s="389">
        <f>SUMIFS(C23:GI23, C6:GI6, IB4, C7:GI7,HZ20)</f>
        <v>22850</v>
      </c>
      <c r="IC20" s="616"/>
      <c r="ID20" s="867">
        <v>2000</v>
      </c>
      <c r="IE20" s="389">
        <f t="shared" ref="IE20:IE25" si="5">SUM(IA20,IE19)</f>
        <v>0</v>
      </c>
      <c r="IF20" s="389">
        <f t="shared" ref="IF20:IF25" si="6">IB20+IF19</f>
        <v>125868</v>
      </c>
      <c r="IG20" s="389"/>
      <c r="IH20" s="188"/>
      <c r="II20" s="188"/>
      <c r="IJ20" s="188"/>
      <c r="IK20" s="188"/>
      <c r="IL20" s="401"/>
      <c r="IM20" s="850">
        <v>2001</v>
      </c>
      <c r="IN20" s="622">
        <f>SUMIFS(C23:GI23, C7:GI7,IM20)</f>
        <v>8688</v>
      </c>
      <c r="IO20" s="622">
        <f t="shared" ref="IO20:IO25" si="7">IO19+IN20</f>
        <v>134556</v>
      </c>
      <c r="IP20" s="188"/>
      <c r="IQ20" s="188"/>
      <c r="IR20" s="401"/>
      <c r="IS20" s="188"/>
      <c r="IT20" s="224"/>
      <c r="IU20" s="224"/>
      <c r="IV20" s="224"/>
      <c r="IW20" s="224"/>
      <c r="IX20" s="224"/>
      <c r="IY20" s="224"/>
      <c r="IZ20" s="224"/>
      <c r="JA20" s="224"/>
      <c r="JB20" s="224"/>
      <c r="JC20" s="224"/>
      <c r="JD20" s="224"/>
      <c r="JE20" s="224"/>
      <c r="JF20" s="224"/>
      <c r="JG20" s="224"/>
      <c r="JH20" s="224"/>
      <c r="JI20" s="224"/>
      <c r="JJ20" s="224"/>
      <c r="JK20" s="224"/>
      <c r="JL20" s="224"/>
      <c r="JM20" s="224"/>
      <c r="JN20" s="224"/>
      <c r="JO20" s="224"/>
      <c r="JP20" s="224"/>
      <c r="JQ20" s="224"/>
      <c r="JR20" s="224"/>
      <c r="JS20" s="224"/>
      <c r="JT20" s="224"/>
      <c r="JU20" s="224"/>
    </row>
    <row r="21" spans="1:282" s="66" customFormat="1" ht="15" customHeight="1" outlineLevel="1">
      <c r="A21" s="65" t="s">
        <v>252</v>
      </c>
      <c r="B21" s="241" t="s">
        <v>244</v>
      </c>
      <c r="C21" s="405">
        <v>30</v>
      </c>
      <c r="D21" s="405"/>
      <c r="E21" s="405">
        <v>30</v>
      </c>
      <c r="F21" s="405">
        <v>30</v>
      </c>
      <c r="G21" s="37">
        <v>30</v>
      </c>
      <c r="H21" s="37">
        <v>45</v>
      </c>
      <c r="I21" s="37">
        <v>35</v>
      </c>
      <c r="J21" s="37"/>
      <c r="K21" s="37">
        <v>35</v>
      </c>
      <c r="L21" s="37">
        <v>35</v>
      </c>
      <c r="M21" s="37">
        <v>35</v>
      </c>
      <c r="N21" s="37">
        <v>35</v>
      </c>
      <c r="O21" s="37"/>
      <c r="P21" s="37"/>
      <c r="Q21" s="37"/>
      <c r="R21" s="37"/>
      <c r="S21" s="38" t="s">
        <v>326</v>
      </c>
      <c r="T21" s="38" t="s">
        <v>327</v>
      </c>
      <c r="U21" s="38" t="s">
        <v>328</v>
      </c>
      <c r="V21" s="38">
        <v>38</v>
      </c>
      <c r="W21" s="38" t="s">
        <v>329</v>
      </c>
      <c r="X21" s="37">
        <v>35</v>
      </c>
      <c r="Y21" s="37">
        <v>40</v>
      </c>
      <c r="Z21" s="37">
        <v>30</v>
      </c>
      <c r="AA21" s="37"/>
      <c r="AB21" s="37">
        <v>40</v>
      </c>
      <c r="AC21" s="37">
        <v>38</v>
      </c>
      <c r="AD21" s="37">
        <v>33</v>
      </c>
      <c r="AE21" s="37">
        <v>35</v>
      </c>
      <c r="AF21" s="37"/>
      <c r="AG21" s="37">
        <v>34</v>
      </c>
      <c r="AH21" s="37"/>
      <c r="AI21" s="37"/>
      <c r="AJ21" s="37">
        <v>38</v>
      </c>
      <c r="AK21" s="255">
        <v>38</v>
      </c>
      <c r="AL21" s="255">
        <v>38</v>
      </c>
      <c r="AM21" s="37"/>
      <c r="AN21" s="37">
        <v>30</v>
      </c>
      <c r="AO21" s="37">
        <v>33</v>
      </c>
      <c r="AP21" s="37">
        <v>45</v>
      </c>
      <c r="AQ21" s="37">
        <v>45</v>
      </c>
      <c r="AR21" s="37">
        <v>40</v>
      </c>
      <c r="AS21" s="37">
        <v>40</v>
      </c>
      <c r="AT21" s="37">
        <v>45</v>
      </c>
      <c r="AU21" s="37">
        <v>38</v>
      </c>
      <c r="AV21" s="38" t="s">
        <v>493</v>
      </c>
      <c r="AW21" s="37">
        <v>37</v>
      </c>
      <c r="AX21" s="37">
        <v>38</v>
      </c>
      <c r="AY21" s="38" t="s">
        <v>508</v>
      </c>
      <c r="AZ21" s="37">
        <v>45</v>
      </c>
      <c r="BA21" s="37">
        <v>37</v>
      </c>
      <c r="BB21" s="37">
        <v>40</v>
      </c>
      <c r="BC21" s="38">
        <v>30</v>
      </c>
      <c r="BD21" s="38">
        <v>30</v>
      </c>
      <c r="BE21" s="38">
        <v>45</v>
      </c>
      <c r="BF21" s="38"/>
      <c r="BG21" s="38"/>
      <c r="BH21" s="38"/>
      <c r="BI21" s="38"/>
      <c r="BJ21" s="38"/>
      <c r="BK21" s="37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405"/>
      <c r="CF21" s="38"/>
      <c r="CG21" s="38"/>
      <c r="CH21" s="85"/>
      <c r="CI21" s="38"/>
      <c r="CJ21" s="85"/>
      <c r="CK21" s="38"/>
      <c r="CL21" s="85"/>
      <c r="CM21" s="38"/>
      <c r="CN21" s="85"/>
      <c r="CO21" s="38"/>
      <c r="CP21" s="85"/>
      <c r="CQ21" s="38"/>
      <c r="CR21" s="37">
        <v>45</v>
      </c>
      <c r="CS21" s="83"/>
      <c r="CT21" s="37"/>
      <c r="CU21" s="83"/>
      <c r="CV21" s="255"/>
      <c r="CW21" s="83">
        <v>50</v>
      </c>
      <c r="CX21" s="37">
        <v>45</v>
      </c>
      <c r="CY21" s="83">
        <v>30</v>
      </c>
      <c r="CZ21" s="405">
        <v>22</v>
      </c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456">
        <v>20</v>
      </c>
      <c r="FM21" s="643">
        <v>35</v>
      </c>
      <c r="FN21" s="456"/>
      <c r="FO21" s="119">
        <v>37</v>
      </c>
      <c r="FP21" s="456">
        <v>38</v>
      </c>
      <c r="FQ21" s="119">
        <v>38</v>
      </c>
      <c r="FR21" s="456">
        <v>40</v>
      </c>
      <c r="FS21" s="119">
        <v>25</v>
      </c>
      <c r="FT21" s="456"/>
      <c r="FU21" s="119"/>
      <c r="FV21" s="456"/>
      <c r="FW21" s="119"/>
      <c r="FX21" s="456"/>
      <c r="FY21" s="119"/>
      <c r="FZ21" s="456"/>
      <c r="GA21" s="119"/>
      <c r="GB21" s="119">
        <v>38</v>
      </c>
      <c r="GC21" s="119"/>
      <c r="GD21" s="456">
        <v>38</v>
      </c>
      <c r="GE21" s="119"/>
      <c r="GF21" s="119">
        <v>30</v>
      </c>
      <c r="GG21" s="456">
        <v>38</v>
      </c>
      <c r="GH21" s="643"/>
      <c r="GI21" s="465">
        <v>45</v>
      </c>
      <c r="GJ21" s="886"/>
      <c r="GK21" s="376"/>
      <c r="GL21" s="362"/>
      <c r="GM21" s="850">
        <v>2002</v>
      </c>
      <c r="GN21" s="224">
        <f>COUNTIFS(C7:GI7,GM21,C5:GI5,GN3)</f>
        <v>0</v>
      </c>
      <c r="GO21" s="224">
        <f>COUNTIFS(C7:GI7,GM21,C6:GI6,GO3)</f>
        <v>11</v>
      </c>
      <c r="GP21" s="919"/>
      <c r="GQ21" s="850">
        <v>2002</v>
      </c>
      <c r="GR21" s="224">
        <f>COUNTIFS(C7:GI7,GQ21)</f>
        <v>11</v>
      </c>
      <c r="GS21" s="224">
        <f t="shared" si="4"/>
        <v>82</v>
      </c>
      <c r="GT21" s="307"/>
      <c r="GU21" s="219"/>
      <c r="GV21" s="224"/>
      <c r="GW21" s="364" t="s">
        <v>733</v>
      </c>
      <c r="GX21" s="224">
        <f>COUNTIFS(C5:GI5,GW21)</f>
        <v>20</v>
      </c>
      <c r="GY21" s="372">
        <f>GX21/GX22</f>
        <v>0.10582010582010581</v>
      </c>
      <c r="GZ21" s="927"/>
      <c r="HA21" s="850" t="s">
        <v>733</v>
      </c>
      <c r="HB21" s="224">
        <f>COUNTIFS(C18:GI18,HB3,C5:GI5,HA21)</f>
        <v>0</v>
      </c>
      <c r="HC21" s="224">
        <f>COUNTIFS(C18:GI18,HC3,C5:GI5,HA21)</f>
        <v>19</v>
      </c>
      <c r="HD21" s="224">
        <f>COUNTIFS(C18:GI18,HD3,C5:GI5,HA21)</f>
        <v>1</v>
      </c>
      <c r="HE21" s="224">
        <f>COUNTIFS(C18:GI18,HE3,C5:GI5,HA21)</f>
        <v>0</v>
      </c>
      <c r="HF21" s="224">
        <f>COUNTIFS(C18:GI18,HF3,C5:GI5,HA21)</f>
        <v>0</v>
      </c>
      <c r="HG21" s="362">
        <f t="shared" si="0"/>
        <v>20</v>
      </c>
      <c r="HH21" s="401"/>
      <c r="HI21" s="850" t="s">
        <v>733</v>
      </c>
      <c r="HJ21" s="622">
        <f>SUMIFS(C23:GI23, C5:GI5,HI21,C18:GI18,HI3)</f>
        <v>0</v>
      </c>
      <c r="HK21" s="622">
        <f>SUMIFS(C23:GI23,C18:GI18,HJ3, C5:GI5,HI21)</f>
        <v>30041</v>
      </c>
      <c r="HL21" s="622">
        <f>SUMIFS(C23:GI23,C18:GI18,HK3, C5:GI5,HI21)</f>
        <v>502</v>
      </c>
      <c r="HM21" s="622">
        <f>SUMIFS(C23:GI23,C18:GI18,HL3, C5:GI5,HI21)</f>
        <v>0</v>
      </c>
      <c r="HN21" s="622">
        <f>SUMIFS(C23:GI23,C18:GI18,HM3, C5:GI5,HI21)</f>
        <v>0</v>
      </c>
      <c r="HO21" s="622"/>
      <c r="HP21" s="856"/>
      <c r="HQ21" s="364" t="s">
        <v>735</v>
      </c>
      <c r="HR21" s="622">
        <f>SUMIFS(C23:GI23,C5:GI5,HQ21)</f>
        <v>8556</v>
      </c>
      <c r="HS21" s="372">
        <f>HR21/HR23</f>
        <v>1.337262806213802E-2</v>
      </c>
      <c r="HT21" s="188"/>
      <c r="HU21" s="188"/>
      <c r="HV21" s="188"/>
      <c r="HW21" s="188"/>
      <c r="HX21" s="188"/>
      <c r="HY21" s="401"/>
      <c r="HZ21" s="867">
        <v>2001</v>
      </c>
      <c r="IA21" s="389">
        <f>SUMIFS(C23:GI23, C5:GI5, IA4, C7:GI7,HZ21)</f>
        <v>0</v>
      </c>
      <c r="IB21" s="389">
        <f>SUMIFS(C23:GI23, C6:GI6, IB4, C7:GI7,HZ21)</f>
        <v>8688</v>
      </c>
      <c r="IC21" s="616"/>
      <c r="ID21" s="867">
        <v>2001</v>
      </c>
      <c r="IE21" s="389">
        <f t="shared" si="5"/>
        <v>0</v>
      </c>
      <c r="IF21" s="389">
        <f t="shared" si="6"/>
        <v>134556</v>
      </c>
      <c r="IG21" s="389"/>
      <c r="IH21" s="188"/>
      <c r="II21" s="188"/>
      <c r="IJ21" s="188"/>
      <c r="IK21" s="188"/>
      <c r="IL21" s="401"/>
      <c r="IM21" s="850">
        <v>2002</v>
      </c>
      <c r="IN21" s="622">
        <f>SUMIFS(C23:GI23, C7:GI7,IM21)</f>
        <v>16343</v>
      </c>
      <c r="IO21" s="622">
        <f t="shared" si="7"/>
        <v>150899</v>
      </c>
      <c r="IP21" s="188"/>
      <c r="IQ21" s="188"/>
      <c r="IR21" s="401"/>
      <c r="IS21" s="188"/>
      <c r="IT21" s="224"/>
      <c r="IU21" s="224"/>
      <c r="IV21" s="224"/>
      <c r="IW21" s="224"/>
      <c r="IX21" s="224"/>
      <c r="IY21" s="224"/>
      <c r="IZ21" s="224"/>
      <c r="JA21" s="224"/>
      <c r="JB21" s="224"/>
      <c r="JC21" s="224"/>
      <c r="JD21" s="224"/>
      <c r="JE21" s="224"/>
      <c r="JF21" s="224"/>
      <c r="JG21" s="224"/>
      <c r="JH21" s="224"/>
      <c r="JI21" s="224"/>
      <c r="JJ21" s="224"/>
      <c r="JK21" s="224"/>
      <c r="JL21" s="224"/>
      <c r="JM21" s="224"/>
      <c r="JN21" s="224"/>
      <c r="JO21" s="224"/>
      <c r="JP21" s="224"/>
      <c r="JQ21" s="224"/>
      <c r="JR21" s="224"/>
      <c r="JS21" s="224"/>
      <c r="JT21" s="224"/>
      <c r="JU21" s="224"/>
    </row>
    <row r="22" spans="1:282" s="66" customFormat="1" ht="15" customHeight="1" outlineLevel="1">
      <c r="A22" s="74" t="s">
        <v>245</v>
      </c>
      <c r="B22" s="241" t="s">
        <v>244</v>
      </c>
      <c r="C22" s="405">
        <v>40</v>
      </c>
      <c r="D22" s="405"/>
      <c r="E22" s="405">
        <v>0</v>
      </c>
      <c r="F22" s="405">
        <v>45</v>
      </c>
      <c r="G22" s="405">
        <v>0</v>
      </c>
      <c r="H22" s="405">
        <v>0</v>
      </c>
      <c r="I22" s="405">
        <v>0</v>
      </c>
      <c r="J22" s="405"/>
      <c r="K22" s="37">
        <v>0</v>
      </c>
      <c r="L22" s="37">
        <v>0</v>
      </c>
      <c r="M22" s="37">
        <v>0</v>
      </c>
      <c r="N22" s="37">
        <v>0</v>
      </c>
      <c r="O22" s="37"/>
      <c r="P22" s="37"/>
      <c r="Q22" s="37"/>
      <c r="R22" s="37"/>
      <c r="S22" s="38" t="s">
        <v>330</v>
      </c>
      <c r="T22" s="38" t="s">
        <v>331</v>
      </c>
      <c r="U22" s="38" t="s">
        <v>332</v>
      </c>
      <c r="V22" s="38">
        <v>0</v>
      </c>
      <c r="W22" s="38" t="s">
        <v>333</v>
      </c>
      <c r="X22" s="38" t="s">
        <v>417</v>
      </c>
      <c r="Y22" s="37">
        <v>0</v>
      </c>
      <c r="Z22" s="37">
        <v>0</v>
      </c>
      <c r="AA22" s="37"/>
      <c r="AB22" s="38" t="s">
        <v>433</v>
      </c>
      <c r="AC22" s="38" t="s">
        <v>440</v>
      </c>
      <c r="AD22" s="37">
        <v>0</v>
      </c>
      <c r="AE22" s="37">
        <v>0</v>
      </c>
      <c r="AF22" s="37"/>
      <c r="AG22" s="37"/>
      <c r="AH22" s="37"/>
      <c r="AI22" s="37"/>
      <c r="AJ22" s="37">
        <v>0</v>
      </c>
      <c r="AK22" s="255"/>
      <c r="AL22" s="255"/>
      <c r="AM22" s="37">
        <v>0</v>
      </c>
      <c r="AN22" s="37"/>
      <c r="AO22" s="37">
        <v>0</v>
      </c>
      <c r="AP22" s="37"/>
      <c r="AQ22" s="37">
        <v>0</v>
      </c>
      <c r="AR22" s="37"/>
      <c r="AS22" s="37"/>
      <c r="AT22" s="37">
        <v>0</v>
      </c>
      <c r="AU22" s="38" t="s">
        <v>487</v>
      </c>
      <c r="AV22" s="37">
        <v>0</v>
      </c>
      <c r="AW22" s="37">
        <v>3</v>
      </c>
      <c r="AX22" s="37">
        <v>0</v>
      </c>
      <c r="AY22" s="38" t="s">
        <v>509</v>
      </c>
      <c r="AZ22" s="37">
        <v>0</v>
      </c>
      <c r="BA22" s="38" t="s">
        <v>516</v>
      </c>
      <c r="BB22" s="37"/>
      <c r="BC22" s="38">
        <v>0</v>
      </c>
      <c r="BD22" s="38" t="s">
        <v>546</v>
      </c>
      <c r="BE22" s="38">
        <v>0</v>
      </c>
      <c r="BF22" s="38"/>
      <c r="BG22" s="38"/>
      <c r="BH22" s="38"/>
      <c r="BI22" s="38"/>
      <c r="BJ22" s="38"/>
      <c r="BK22" s="37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85"/>
      <c r="CI22" s="38"/>
      <c r="CJ22" s="85"/>
      <c r="CK22" s="38"/>
      <c r="CL22" s="85"/>
      <c r="CM22" s="38"/>
      <c r="CN22" s="85"/>
      <c r="CO22" s="38"/>
      <c r="CP22" s="85"/>
      <c r="CQ22" s="38"/>
      <c r="CR22" s="255" t="s">
        <v>802</v>
      </c>
      <c r="CS22" s="219"/>
      <c r="CT22" s="405"/>
      <c r="CU22" s="219"/>
      <c r="CV22" s="255"/>
      <c r="CW22" s="83">
        <v>0</v>
      </c>
      <c r="CX22" s="37">
        <v>0</v>
      </c>
      <c r="CY22" s="83">
        <v>0</v>
      </c>
      <c r="CZ22" s="405">
        <v>0</v>
      </c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456">
        <v>0</v>
      </c>
      <c r="FM22" s="643"/>
      <c r="FN22" s="456"/>
      <c r="FO22" s="119"/>
      <c r="FP22" s="456"/>
      <c r="FQ22" s="119"/>
      <c r="FR22" s="456"/>
      <c r="FS22" s="119"/>
      <c r="FT22" s="456"/>
      <c r="FU22" s="119"/>
      <c r="FV22" s="456"/>
      <c r="FW22" s="119"/>
      <c r="FX22" s="456"/>
      <c r="FY22" s="119"/>
      <c r="FZ22" s="456"/>
      <c r="GA22" s="119"/>
      <c r="GB22" s="119"/>
      <c r="GC22" s="119"/>
      <c r="GD22" s="456"/>
      <c r="GE22" s="119"/>
      <c r="GF22" s="119"/>
      <c r="GG22" s="456"/>
      <c r="GH22" s="643"/>
      <c r="GI22" s="465">
        <v>0</v>
      </c>
      <c r="GJ22" s="886"/>
      <c r="GK22" s="376"/>
      <c r="GL22" s="362"/>
      <c r="GM22" s="850">
        <v>2003</v>
      </c>
      <c r="GN22" s="224">
        <f>COUNTIFS(C7:GI7,GM22,C5:GI5,GN3)</f>
        <v>0</v>
      </c>
      <c r="GO22" s="224">
        <f>COUNTIFS(C7:GI7,GM22,C6:GI6,GO3)</f>
        <v>6</v>
      </c>
      <c r="GP22" s="919"/>
      <c r="GQ22" s="850">
        <v>2003</v>
      </c>
      <c r="GR22" s="224">
        <f>COUNTIFS(C7:GI7,GQ22)</f>
        <v>6</v>
      </c>
      <c r="GS22" s="224">
        <f t="shared" si="4"/>
        <v>88</v>
      </c>
      <c r="GT22" s="307"/>
      <c r="GU22" s="219"/>
      <c r="GV22" s="224"/>
      <c r="GW22" s="870" t="s">
        <v>1556</v>
      </c>
      <c r="GX22" s="362">
        <f>SUM(GX4:GX21)</f>
        <v>189</v>
      </c>
      <c r="GY22" s="397">
        <f>SUM(GY4:GY21)</f>
        <v>1.0000000000000002</v>
      </c>
      <c r="GZ22" s="927"/>
      <c r="HA22" s="188"/>
      <c r="HB22" s="224">
        <f>SUM(HB4:HB21)</f>
        <v>17</v>
      </c>
      <c r="HC22" s="224">
        <f>SUM(HC4:HC21)</f>
        <v>148</v>
      </c>
      <c r="HD22" s="224">
        <f>SUM(HD4:HD21)</f>
        <v>8</v>
      </c>
      <c r="HE22" s="224">
        <f>SUM(HE4:HE21)</f>
        <v>14</v>
      </c>
      <c r="HF22" s="224">
        <f>SUM(HF4:HF21)</f>
        <v>2</v>
      </c>
      <c r="HG22" s="362">
        <f>SUM(HB22:HF22)</f>
        <v>189</v>
      </c>
      <c r="HH22" s="401"/>
      <c r="HI22" s="188"/>
      <c r="HJ22" s="622">
        <f>SUM(HJ8:HJ21)</f>
        <v>114102</v>
      </c>
      <c r="HK22" s="622">
        <f>SUM(HK7:HK21)</f>
        <v>408821</v>
      </c>
      <c r="HL22" s="622">
        <f>SUM(HL7:HL21)</f>
        <v>1491</v>
      </c>
      <c r="HM22" s="622">
        <f>SUM(HM4:HM21)</f>
        <v>12882</v>
      </c>
      <c r="HN22" s="622">
        <f>SUM(HN4:HN21)</f>
        <v>9394.4</v>
      </c>
      <c r="HO22" s="622">
        <f>SUM(HJ22:HN22)</f>
        <v>546690.4</v>
      </c>
      <c r="HP22" s="401"/>
      <c r="HQ22" s="364" t="s">
        <v>1175</v>
      </c>
      <c r="HR22" s="622">
        <f>SUMIFS(C23:GI23,C5:GI5,HQ22)</f>
        <v>1958</v>
      </c>
      <c r="HS22" s="372">
        <f>HR22/HR23</f>
        <v>3.060262476118074E-3</v>
      </c>
      <c r="HT22" s="188"/>
      <c r="HU22" s="188"/>
      <c r="HV22" s="188"/>
      <c r="HW22" s="188"/>
      <c r="HX22" s="188"/>
      <c r="HY22" s="401"/>
      <c r="HZ22" s="867">
        <v>2002</v>
      </c>
      <c r="IA22" s="389">
        <f>SUMIFS(C23:GI23, C5:GI5, IA4, C7:GI7,HZ22)</f>
        <v>0</v>
      </c>
      <c r="IB22" s="389">
        <f>SUMIFS(C23:GI23, C6:GI6, IB4, C7:GI7,HZ22)</f>
        <v>16343</v>
      </c>
      <c r="IC22" s="616"/>
      <c r="ID22" s="867">
        <v>2002</v>
      </c>
      <c r="IE22" s="389">
        <f t="shared" si="5"/>
        <v>0</v>
      </c>
      <c r="IF22" s="389">
        <f t="shared" si="6"/>
        <v>150899</v>
      </c>
      <c r="IG22" s="389"/>
      <c r="IH22" s="188"/>
      <c r="II22" s="188"/>
      <c r="IJ22" s="188"/>
      <c r="IK22" s="188"/>
      <c r="IL22" s="401"/>
      <c r="IM22" s="850">
        <v>2003</v>
      </c>
      <c r="IN22" s="622">
        <f>SUMIFS(C23:GI23, C7:GI7,IM22)</f>
        <v>10872</v>
      </c>
      <c r="IO22" s="622">
        <f t="shared" si="7"/>
        <v>161771</v>
      </c>
      <c r="IP22" s="188"/>
      <c r="IQ22" s="188"/>
      <c r="IR22" s="401"/>
      <c r="IS22" s="188"/>
      <c r="IT22" s="224"/>
      <c r="IU22" s="224"/>
      <c r="IV22" s="224"/>
      <c r="IW22" s="224"/>
      <c r="IX22" s="224"/>
      <c r="IY22" s="224"/>
      <c r="IZ22" s="224"/>
      <c r="JA22" s="224"/>
      <c r="JB22" s="224"/>
      <c r="JC22" s="224"/>
      <c r="JD22" s="224"/>
      <c r="JE22" s="224"/>
      <c r="JF22" s="224"/>
      <c r="JG22" s="224"/>
      <c r="JH22" s="224"/>
      <c r="JI22" s="224"/>
      <c r="JJ22" s="224"/>
      <c r="JK22" s="224"/>
      <c r="JL22" s="224"/>
      <c r="JM22" s="224"/>
      <c r="JN22" s="224"/>
      <c r="JO22" s="224"/>
      <c r="JP22" s="224"/>
      <c r="JQ22" s="224"/>
      <c r="JR22" s="224"/>
      <c r="JS22" s="224"/>
      <c r="JT22" s="224"/>
      <c r="JU22" s="224"/>
    </row>
    <row r="23" spans="1:282" s="66" customFormat="1" ht="15" customHeight="1">
      <c r="A23" s="65" t="s">
        <v>840</v>
      </c>
      <c r="B23" s="241" t="s">
        <v>243</v>
      </c>
      <c r="C23" s="73">
        <v>3860</v>
      </c>
      <c r="D23" s="73">
        <v>1315</v>
      </c>
      <c r="E23" s="73">
        <v>4960</v>
      </c>
      <c r="F23" s="73">
        <v>1303</v>
      </c>
      <c r="G23" s="73">
        <v>2480</v>
      </c>
      <c r="H23" s="73">
        <v>587</v>
      </c>
      <c r="I23" s="73">
        <v>708</v>
      </c>
      <c r="J23" s="73">
        <v>1056</v>
      </c>
      <c r="K23" s="73">
        <v>2446</v>
      </c>
      <c r="L23" s="73">
        <v>611</v>
      </c>
      <c r="M23" s="73">
        <v>1056</v>
      </c>
      <c r="N23" s="73">
        <v>501</v>
      </c>
      <c r="O23" s="73">
        <v>702</v>
      </c>
      <c r="P23" s="73">
        <v>690</v>
      </c>
      <c r="Q23" s="73">
        <v>2150</v>
      </c>
      <c r="R23" s="73">
        <v>1500</v>
      </c>
      <c r="S23" s="73">
        <v>7464</v>
      </c>
      <c r="T23" s="73">
        <v>5670</v>
      </c>
      <c r="U23" s="73">
        <v>4050</v>
      </c>
      <c r="V23" s="73">
        <v>980</v>
      </c>
      <c r="W23" s="73">
        <v>1600</v>
      </c>
      <c r="X23" s="73">
        <v>8012</v>
      </c>
      <c r="Y23" s="73">
        <v>5400</v>
      </c>
      <c r="Z23" s="73">
        <v>15024</v>
      </c>
      <c r="AA23" s="73">
        <v>9300</v>
      </c>
      <c r="AB23" s="73">
        <v>9988</v>
      </c>
      <c r="AC23" s="73">
        <v>10073</v>
      </c>
      <c r="AD23" s="73">
        <v>18612</v>
      </c>
      <c r="AE23" s="73">
        <v>7024</v>
      </c>
      <c r="AF23" s="73">
        <v>1095</v>
      </c>
      <c r="AG23" s="73">
        <v>528</v>
      </c>
      <c r="AH23" s="73">
        <v>1348</v>
      </c>
      <c r="AI23" s="73">
        <v>8438</v>
      </c>
      <c r="AJ23" s="73">
        <v>12075</v>
      </c>
      <c r="AK23" s="267">
        <v>7424</v>
      </c>
      <c r="AL23" s="267">
        <v>17500</v>
      </c>
      <c r="AM23" s="73">
        <v>18600</v>
      </c>
      <c r="AN23" s="73">
        <v>11921</v>
      </c>
      <c r="AO23" s="73">
        <v>5012</v>
      </c>
      <c r="AP23" s="73">
        <v>6243</v>
      </c>
      <c r="AQ23" s="73">
        <v>7284</v>
      </c>
      <c r="AR23" s="73">
        <v>3704</v>
      </c>
      <c r="AS23" s="73">
        <v>10043</v>
      </c>
      <c r="AT23" s="73">
        <v>7681</v>
      </c>
      <c r="AU23" s="73">
        <v>7090</v>
      </c>
      <c r="AV23" s="73">
        <v>33300</v>
      </c>
      <c r="AW23" s="73">
        <v>1005</v>
      </c>
      <c r="AX23" s="73">
        <v>3040</v>
      </c>
      <c r="AY23" s="73">
        <v>2500</v>
      </c>
      <c r="AZ23" s="73">
        <v>3750</v>
      </c>
      <c r="BA23" s="73">
        <v>3007</v>
      </c>
      <c r="BB23" s="73">
        <v>13300</v>
      </c>
      <c r="BC23" s="73">
        <v>989</v>
      </c>
      <c r="BD23" s="73">
        <v>3388</v>
      </c>
      <c r="BE23" s="423">
        <v>2164</v>
      </c>
      <c r="BF23" s="423">
        <v>1668</v>
      </c>
      <c r="BG23" s="423">
        <v>1120</v>
      </c>
      <c r="BH23" s="423">
        <v>1000</v>
      </c>
      <c r="BI23" s="423">
        <v>3000</v>
      </c>
      <c r="BJ23" s="423">
        <v>2900</v>
      </c>
      <c r="BK23" s="73">
        <v>2000</v>
      </c>
      <c r="BL23" s="423">
        <v>1635</v>
      </c>
      <c r="BM23" s="423">
        <v>1350</v>
      </c>
      <c r="BN23" s="423">
        <v>1000</v>
      </c>
      <c r="BO23" s="423">
        <v>1000</v>
      </c>
      <c r="BP23" s="423">
        <v>1030</v>
      </c>
      <c r="BQ23" s="423">
        <v>1430</v>
      </c>
      <c r="BR23" s="423">
        <v>1164</v>
      </c>
      <c r="BS23" s="423">
        <v>2785</v>
      </c>
      <c r="BT23" s="423">
        <v>2538</v>
      </c>
      <c r="BU23" s="423">
        <v>1115</v>
      </c>
      <c r="BV23" s="423">
        <v>7000</v>
      </c>
      <c r="BW23" s="423">
        <v>2900</v>
      </c>
      <c r="BX23" s="423">
        <v>2400</v>
      </c>
      <c r="BY23" s="423">
        <v>1200</v>
      </c>
      <c r="BZ23" s="423">
        <v>1500</v>
      </c>
      <c r="CA23" s="423">
        <v>1287</v>
      </c>
      <c r="CB23" s="423">
        <v>12581</v>
      </c>
      <c r="CC23" s="423">
        <v>540</v>
      </c>
      <c r="CD23" s="423">
        <v>550</v>
      </c>
      <c r="CE23" s="423">
        <v>10000</v>
      </c>
      <c r="CF23" s="423">
        <v>2400</v>
      </c>
      <c r="CG23" s="423">
        <v>1650</v>
      </c>
      <c r="CH23" s="712">
        <v>1410</v>
      </c>
      <c r="CI23" s="423">
        <v>1400</v>
      </c>
      <c r="CJ23" s="712">
        <v>1250</v>
      </c>
      <c r="CK23" s="423">
        <v>1185</v>
      </c>
      <c r="CL23" s="712">
        <v>1100</v>
      </c>
      <c r="CM23" s="423">
        <v>1100</v>
      </c>
      <c r="CN23" s="712">
        <v>1095</v>
      </c>
      <c r="CO23" s="423">
        <v>1030</v>
      </c>
      <c r="CP23" s="712">
        <v>1000</v>
      </c>
      <c r="CQ23" s="423">
        <v>1000</v>
      </c>
      <c r="CR23" s="73">
        <v>36305</v>
      </c>
      <c r="CS23" s="650">
        <v>1080</v>
      </c>
      <c r="CT23" s="73">
        <v>1050</v>
      </c>
      <c r="CU23" s="650">
        <v>1120</v>
      </c>
      <c r="CV23" s="267">
        <v>5000</v>
      </c>
      <c r="CW23" s="650">
        <v>560</v>
      </c>
      <c r="CX23" s="423">
        <v>1594.4</v>
      </c>
      <c r="CY23" s="650">
        <v>1988</v>
      </c>
      <c r="CZ23" s="73">
        <v>7800</v>
      </c>
      <c r="DA23" s="650">
        <v>3064</v>
      </c>
      <c r="DB23" s="650">
        <v>12075</v>
      </c>
      <c r="DC23" s="650">
        <v>502</v>
      </c>
      <c r="DD23" s="650">
        <v>1000</v>
      </c>
      <c r="DE23" s="650">
        <v>1500</v>
      </c>
      <c r="DF23" s="650">
        <v>1141</v>
      </c>
      <c r="DG23" s="650">
        <v>1216</v>
      </c>
      <c r="DH23" s="650">
        <v>565</v>
      </c>
      <c r="DI23" s="650">
        <v>950</v>
      </c>
      <c r="DJ23" s="650">
        <v>930</v>
      </c>
      <c r="DK23" s="650">
        <v>8000</v>
      </c>
      <c r="DL23" s="650">
        <v>870</v>
      </c>
      <c r="DM23" s="650">
        <v>856</v>
      </c>
      <c r="DN23" s="650">
        <v>892</v>
      </c>
      <c r="DO23" s="650">
        <v>850</v>
      </c>
      <c r="DP23" s="650">
        <v>800</v>
      </c>
      <c r="DQ23" s="650">
        <v>800</v>
      </c>
      <c r="DR23" s="650">
        <v>761</v>
      </c>
      <c r="DS23" s="650">
        <v>780</v>
      </c>
      <c r="DT23" s="650">
        <v>760</v>
      </c>
      <c r="DU23" s="650">
        <v>776</v>
      </c>
      <c r="DV23" s="650">
        <v>800</v>
      </c>
      <c r="DW23" s="650">
        <v>850</v>
      </c>
      <c r="DX23" s="650">
        <v>755</v>
      </c>
      <c r="DY23" s="650">
        <v>756</v>
      </c>
      <c r="DZ23" s="650">
        <v>740</v>
      </c>
      <c r="EA23" s="650">
        <v>743</v>
      </c>
      <c r="EB23" s="650">
        <v>717</v>
      </c>
      <c r="EC23" s="650">
        <v>694</v>
      </c>
      <c r="ED23" s="650">
        <v>657</v>
      </c>
      <c r="EE23" s="650">
        <v>720</v>
      </c>
      <c r="EF23" s="650">
        <v>668</v>
      </c>
      <c r="EG23" s="650">
        <v>895</v>
      </c>
      <c r="EH23" s="650">
        <v>528</v>
      </c>
      <c r="EI23" s="650">
        <v>544</v>
      </c>
      <c r="EJ23" s="650">
        <v>624</v>
      </c>
      <c r="EK23" s="650">
        <v>701</v>
      </c>
      <c r="EL23" s="650">
        <v>778</v>
      </c>
      <c r="EM23" s="650">
        <v>779</v>
      </c>
      <c r="EN23" s="650">
        <v>907</v>
      </c>
      <c r="EO23" s="650">
        <v>990</v>
      </c>
      <c r="EP23" s="650">
        <v>4311</v>
      </c>
      <c r="EQ23" s="650">
        <v>504</v>
      </c>
      <c r="ER23" s="650">
        <v>689</v>
      </c>
      <c r="ES23" s="650">
        <v>650</v>
      </c>
      <c r="ET23" s="650">
        <v>600</v>
      </c>
      <c r="EU23" s="650">
        <v>590</v>
      </c>
      <c r="EV23" s="650">
        <v>600</v>
      </c>
      <c r="EW23" s="650">
        <v>600</v>
      </c>
      <c r="EX23" s="650">
        <v>600</v>
      </c>
      <c r="EY23" s="650">
        <v>600</v>
      </c>
      <c r="EZ23" s="650">
        <v>516</v>
      </c>
      <c r="FA23" s="650">
        <v>506</v>
      </c>
      <c r="FB23" s="650">
        <v>510</v>
      </c>
      <c r="FC23" s="650">
        <v>512</v>
      </c>
      <c r="FD23" s="650">
        <v>519</v>
      </c>
      <c r="FE23" s="650">
        <v>520</v>
      </c>
      <c r="FF23" s="650">
        <v>546</v>
      </c>
      <c r="FG23" s="650">
        <v>567</v>
      </c>
      <c r="FH23" s="650">
        <v>577</v>
      </c>
      <c r="FI23" s="650">
        <v>579</v>
      </c>
      <c r="FJ23" s="650">
        <v>588</v>
      </c>
      <c r="FK23" s="650">
        <v>630</v>
      </c>
      <c r="FL23" s="458">
        <v>4170</v>
      </c>
      <c r="FM23" s="645">
        <v>2000</v>
      </c>
      <c r="FN23" s="458">
        <v>2970</v>
      </c>
      <c r="FO23" s="122">
        <v>3019</v>
      </c>
      <c r="FP23" s="458">
        <v>19017</v>
      </c>
      <c r="FQ23" s="122">
        <v>4006</v>
      </c>
      <c r="FR23" s="458">
        <v>5083</v>
      </c>
      <c r="FS23" s="122">
        <v>4733</v>
      </c>
      <c r="FT23" s="458">
        <v>2000</v>
      </c>
      <c r="FU23" s="122">
        <v>995</v>
      </c>
      <c r="FV23" s="458">
        <v>672</v>
      </c>
      <c r="FW23" s="122">
        <v>501</v>
      </c>
      <c r="FX23" s="458">
        <v>1287</v>
      </c>
      <c r="FY23" s="122">
        <v>1275</v>
      </c>
      <c r="FZ23" s="458">
        <v>2140</v>
      </c>
      <c r="GA23" s="122">
        <v>2415</v>
      </c>
      <c r="GB23" s="122">
        <v>3893</v>
      </c>
      <c r="GC23" s="122">
        <v>12000</v>
      </c>
      <c r="GD23" s="458">
        <v>9500</v>
      </c>
      <c r="GE23" s="122">
        <v>3040</v>
      </c>
      <c r="GF23" s="122">
        <v>18585</v>
      </c>
      <c r="GG23" s="458">
        <v>4235</v>
      </c>
      <c r="GH23" s="645">
        <v>700</v>
      </c>
      <c r="GI23" s="855">
        <v>969</v>
      </c>
      <c r="GJ23" s="886"/>
      <c r="GK23" s="784">
        <f>SUM(C23:GI23)</f>
        <v>639814.40000000002</v>
      </c>
      <c r="GL23" s="390"/>
      <c r="GM23" s="850">
        <v>2004</v>
      </c>
      <c r="GN23" s="224">
        <f>COUNTIFS(C7:GI7,GM23,C5:GI5,GN3)</f>
        <v>0</v>
      </c>
      <c r="GO23" s="224">
        <f>COUNTIFS(C7:GI7,GM23,C6:GI6,GO3)</f>
        <v>5</v>
      </c>
      <c r="GP23" s="919"/>
      <c r="GQ23" s="850">
        <v>2004</v>
      </c>
      <c r="GR23" s="224">
        <f>COUNTIFS(C7:GI7,GQ23)</f>
        <v>5</v>
      </c>
      <c r="GS23" s="224">
        <f t="shared" si="4"/>
        <v>93</v>
      </c>
      <c r="GT23" s="307"/>
      <c r="GU23" s="219"/>
      <c r="GV23" s="188"/>
      <c r="GW23" s="188"/>
      <c r="GX23" s="224"/>
      <c r="GY23" s="224"/>
      <c r="GZ23" s="927"/>
      <c r="HA23" s="188"/>
      <c r="HB23" s="397">
        <f>HB22/HG22</f>
        <v>8.9947089947089942E-2</v>
      </c>
      <c r="HC23" s="397">
        <f>HC22/HG22</f>
        <v>0.78306878306878303</v>
      </c>
      <c r="HD23" s="397">
        <f>HD22/HG22</f>
        <v>4.2328042328042326E-2</v>
      </c>
      <c r="HE23" s="397">
        <f>HE22/HG22</f>
        <v>7.407407407407407E-2</v>
      </c>
      <c r="HF23" s="397">
        <f>HF22/HG22</f>
        <v>1.0582010582010581E-2</v>
      </c>
      <c r="HG23" s="397">
        <f>SUM(HB23:HF23)</f>
        <v>1</v>
      </c>
      <c r="HH23" s="401"/>
      <c r="HI23" s="188"/>
      <c r="HJ23" s="188"/>
      <c r="HK23" s="188"/>
      <c r="HL23" s="188"/>
      <c r="HM23" s="188"/>
      <c r="HN23" s="622"/>
      <c r="HO23" s="622"/>
      <c r="HP23" s="930"/>
      <c r="HQ23" s="364" t="s">
        <v>1556</v>
      </c>
      <c r="HR23" s="622">
        <f>SUM(HR5:HR22)</f>
        <v>639814.40000000002</v>
      </c>
      <c r="HS23" s="372">
        <f>SUM(HS5:HS22)</f>
        <v>1</v>
      </c>
      <c r="HT23" s="188"/>
      <c r="HU23" s="188"/>
      <c r="HV23" s="188"/>
      <c r="HW23" s="188"/>
      <c r="HX23" s="188"/>
      <c r="HY23" s="401"/>
      <c r="HZ23" s="867">
        <v>2003</v>
      </c>
      <c r="IA23" s="389">
        <f>SUMIFS(C23:GI23, C5:GI5, IA4, C7:GI7,HZ23)</f>
        <v>0</v>
      </c>
      <c r="IB23" s="389">
        <f>SUMIFS(C23:GI23, C6:GI6, IB4, C7:GI7,HZ23)</f>
        <v>10872</v>
      </c>
      <c r="IC23" s="616"/>
      <c r="ID23" s="867">
        <v>2003</v>
      </c>
      <c r="IE23" s="389">
        <f t="shared" si="5"/>
        <v>0</v>
      </c>
      <c r="IF23" s="389">
        <f t="shared" si="6"/>
        <v>161771</v>
      </c>
      <c r="IG23" s="389"/>
      <c r="IH23" s="224"/>
      <c r="II23" s="224"/>
      <c r="IJ23" s="224"/>
      <c r="IK23" s="188"/>
      <c r="IL23" s="401"/>
      <c r="IM23" s="850">
        <v>2004</v>
      </c>
      <c r="IN23" s="622">
        <f>SUMIFS(C23:GI23, C7:GI7,IM23)</f>
        <v>4958</v>
      </c>
      <c r="IO23" s="622">
        <f t="shared" si="7"/>
        <v>166729</v>
      </c>
      <c r="IP23" s="188"/>
      <c r="IQ23" s="188"/>
      <c r="IR23" s="428"/>
      <c r="IS23" s="224"/>
      <c r="IT23" s="224"/>
      <c r="IU23" s="224"/>
      <c r="IV23" s="224"/>
      <c r="IW23" s="224"/>
      <c r="IX23" s="224"/>
      <c r="IY23" s="224"/>
      <c r="IZ23" s="224"/>
      <c r="JA23" s="224"/>
      <c r="JB23" s="224"/>
      <c r="JC23" s="224"/>
      <c r="JD23" s="224"/>
      <c r="JE23" s="224"/>
      <c r="JF23" s="224"/>
      <c r="JG23" s="224"/>
      <c r="JH23" s="224"/>
      <c r="JI23" s="224"/>
      <c r="JJ23" s="224"/>
      <c r="JK23" s="224"/>
      <c r="JL23" s="224"/>
      <c r="JM23" s="224"/>
      <c r="JN23" s="224"/>
      <c r="JO23" s="224"/>
      <c r="JP23" s="224"/>
      <c r="JQ23" s="224"/>
      <c r="JR23" s="224"/>
      <c r="JS23" s="224"/>
      <c r="JT23" s="224"/>
      <c r="JU23" s="224"/>
    </row>
    <row r="24" spans="1:282" ht="15" customHeight="1" outlineLevel="1">
      <c r="A24" s="5" t="s">
        <v>6</v>
      </c>
      <c r="B24" s="241" t="s">
        <v>240</v>
      </c>
      <c r="C24" s="27" t="s">
        <v>7</v>
      </c>
      <c r="D24" s="29" t="s">
        <v>8</v>
      </c>
      <c r="E24" s="27" t="s">
        <v>8</v>
      </c>
      <c r="F24" s="27" t="s">
        <v>8</v>
      </c>
      <c r="G24" s="27" t="s">
        <v>8</v>
      </c>
      <c r="H24" s="27" t="s">
        <v>8</v>
      </c>
      <c r="I24" s="27" t="s">
        <v>9</v>
      </c>
      <c r="J24" s="27" t="s">
        <v>8</v>
      </c>
      <c r="K24" s="680" t="s">
        <v>9</v>
      </c>
      <c r="L24" s="27" t="s">
        <v>119</v>
      </c>
      <c r="M24" s="27" t="s">
        <v>8</v>
      </c>
      <c r="N24" s="27" t="s">
        <v>9</v>
      </c>
      <c r="S24" s="27" t="s">
        <v>334</v>
      </c>
      <c r="T24" s="27" t="s">
        <v>334</v>
      </c>
      <c r="U24" s="29" t="s">
        <v>119</v>
      </c>
      <c r="V24" s="29" t="s">
        <v>9</v>
      </c>
      <c r="W24" s="29" t="s">
        <v>9</v>
      </c>
      <c r="X24" s="29" t="s">
        <v>418</v>
      </c>
      <c r="Y24" s="680" t="s">
        <v>7</v>
      </c>
      <c r="Z24" s="680" t="s">
        <v>7</v>
      </c>
      <c r="AA24" s="680" t="s">
        <v>7</v>
      </c>
      <c r="AB24" s="680" t="s">
        <v>7</v>
      </c>
      <c r="AC24" s="680" t="s">
        <v>7</v>
      </c>
      <c r="AD24" s="680" t="s">
        <v>7</v>
      </c>
      <c r="AE24" s="680" t="s">
        <v>7</v>
      </c>
      <c r="AF24" s="680"/>
      <c r="AG24" s="680"/>
      <c r="AH24" s="680"/>
      <c r="AI24" s="680"/>
      <c r="AJ24" s="680" t="s">
        <v>7</v>
      </c>
      <c r="AK24" s="107" t="s">
        <v>7</v>
      </c>
      <c r="AM24" s="29" t="s">
        <v>7</v>
      </c>
      <c r="AN24" s="29" t="s">
        <v>7</v>
      </c>
      <c r="AO24" s="29" t="s">
        <v>7</v>
      </c>
      <c r="AP24" s="29" t="s">
        <v>7</v>
      </c>
      <c r="AQ24" s="29" t="s">
        <v>7</v>
      </c>
      <c r="AR24" s="29" t="s">
        <v>7</v>
      </c>
      <c r="AS24" s="680" t="s">
        <v>7</v>
      </c>
      <c r="AT24" s="680" t="s">
        <v>7</v>
      </c>
      <c r="AU24" s="680" t="s">
        <v>7</v>
      </c>
      <c r="AV24" s="680" t="s">
        <v>7</v>
      </c>
      <c r="AW24" s="680" t="s">
        <v>7</v>
      </c>
      <c r="AX24" s="680" t="s">
        <v>7</v>
      </c>
      <c r="AY24" s="680" t="s">
        <v>7</v>
      </c>
      <c r="AZ24" s="680" t="s">
        <v>7</v>
      </c>
      <c r="BA24" s="680" t="s">
        <v>7</v>
      </c>
      <c r="BB24" s="680" t="s">
        <v>7</v>
      </c>
      <c r="BC24" s="680" t="s">
        <v>8</v>
      </c>
      <c r="BD24" s="680" t="s">
        <v>375</v>
      </c>
      <c r="BE24" s="33" t="s">
        <v>626</v>
      </c>
      <c r="BF24" s="401" t="s">
        <v>8</v>
      </c>
      <c r="BG24" s="401" t="s">
        <v>8</v>
      </c>
      <c r="BH24" s="401" t="s">
        <v>7</v>
      </c>
      <c r="BI24" s="401" t="s">
        <v>8</v>
      </c>
      <c r="BJ24" s="401" t="s">
        <v>8</v>
      </c>
      <c r="BK24" s="406" t="s">
        <v>8</v>
      </c>
      <c r="BL24" s="401" t="s">
        <v>8</v>
      </c>
      <c r="BM24" s="401" t="s">
        <v>8</v>
      </c>
      <c r="BN24" s="401" t="s">
        <v>8</v>
      </c>
      <c r="BO24" s="680" t="s">
        <v>8</v>
      </c>
      <c r="BP24" s="680" t="s">
        <v>7</v>
      </c>
      <c r="BQ24" s="680" t="s">
        <v>8</v>
      </c>
      <c r="BR24" s="680" t="s">
        <v>8</v>
      </c>
      <c r="BS24" s="680" t="s">
        <v>8</v>
      </c>
      <c r="BT24" s="680" t="s">
        <v>7</v>
      </c>
      <c r="BU24" s="680" t="s">
        <v>8</v>
      </c>
      <c r="BV24" s="680" t="s">
        <v>7</v>
      </c>
      <c r="BW24" s="680" t="s">
        <v>8</v>
      </c>
      <c r="BX24" s="680" t="s">
        <v>8</v>
      </c>
      <c r="BY24" s="680" t="s">
        <v>8</v>
      </c>
      <c r="BZ24" s="680" t="s">
        <v>8</v>
      </c>
      <c r="CA24" s="680" t="s">
        <v>8</v>
      </c>
      <c r="CE24" s="680" t="s">
        <v>7</v>
      </c>
      <c r="CF24" s="680" t="s">
        <v>8</v>
      </c>
      <c r="CG24" s="680" t="s">
        <v>8</v>
      </c>
      <c r="CH24" s="62" t="s">
        <v>8</v>
      </c>
      <c r="CI24" s="680" t="s">
        <v>1554</v>
      </c>
      <c r="CJ24" s="62" t="s">
        <v>7</v>
      </c>
      <c r="CK24" s="680" t="s">
        <v>8</v>
      </c>
      <c r="CL24" s="62" t="s">
        <v>1555</v>
      </c>
      <c r="CM24" s="680" t="s">
        <v>8</v>
      </c>
      <c r="CN24" s="62" t="s">
        <v>8</v>
      </c>
      <c r="CO24" s="680" t="s">
        <v>8</v>
      </c>
      <c r="CP24" s="62" t="s">
        <v>7</v>
      </c>
      <c r="CQ24" s="680" t="s">
        <v>7</v>
      </c>
      <c r="CR24" s="46" t="s">
        <v>375</v>
      </c>
      <c r="CS24" s="237" t="s">
        <v>8</v>
      </c>
      <c r="CT24" s="27" t="s">
        <v>8</v>
      </c>
      <c r="CU24" s="62" t="s">
        <v>8</v>
      </c>
      <c r="CV24" s="107" t="s">
        <v>7</v>
      </c>
      <c r="CW24" s="737" t="s">
        <v>520</v>
      </c>
      <c r="CX24" s="46" t="s">
        <v>520</v>
      </c>
      <c r="CY24" s="63" t="s">
        <v>8</v>
      </c>
      <c r="CZ24" s="46" t="s">
        <v>7</v>
      </c>
      <c r="DA24" s="737" t="s">
        <v>7</v>
      </c>
      <c r="DB24" s="63" t="s">
        <v>7</v>
      </c>
      <c r="DC24" s="63" t="s">
        <v>7</v>
      </c>
      <c r="DD24" s="63" t="s">
        <v>7</v>
      </c>
      <c r="DE24" s="63"/>
      <c r="DF24" s="63" t="s">
        <v>7</v>
      </c>
      <c r="DG24" s="63" t="s">
        <v>7</v>
      </c>
      <c r="DH24" s="63" t="s">
        <v>7</v>
      </c>
      <c r="DI24" s="63" t="s">
        <v>1322</v>
      </c>
      <c r="DJ24" s="63" t="s">
        <v>1322</v>
      </c>
      <c r="DK24" s="737" t="s">
        <v>7</v>
      </c>
      <c r="DL24" s="63" t="s">
        <v>1322</v>
      </c>
      <c r="DM24" s="63" t="s">
        <v>1322</v>
      </c>
      <c r="DN24" s="63" t="s">
        <v>1322</v>
      </c>
      <c r="DO24" s="63" t="s">
        <v>1322</v>
      </c>
      <c r="DP24" s="63" t="s">
        <v>1322</v>
      </c>
      <c r="DQ24" s="63" t="s">
        <v>1322</v>
      </c>
      <c r="DR24" s="63" t="s">
        <v>1322</v>
      </c>
      <c r="DS24" s="63" t="s">
        <v>1322</v>
      </c>
      <c r="DT24" s="63" t="s">
        <v>1322</v>
      </c>
      <c r="DU24" s="63" t="s">
        <v>1322</v>
      </c>
      <c r="DV24" s="63" t="s">
        <v>1322</v>
      </c>
      <c r="DW24" s="63" t="s">
        <v>1322</v>
      </c>
      <c r="DX24" s="63" t="s">
        <v>1322</v>
      </c>
      <c r="DY24" s="63" t="s">
        <v>1322</v>
      </c>
      <c r="DZ24" s="63" t="s">
        <v>1322</v>
      </c>
      <c r="EA24" s="63" t="s">
        <v>1322</v>
      </c>
      <c r="EB24" s="63" t="s">
        <v>1322</v>
      </c>
      <c r="EC24" s="63" t="s">
        <v>7</v>
      </c>
      <c r="ED24" s="63" t="s">
        <v>1322</v>
      </c>
      <c r="EE24" s="63" t="s">
        <v>1322</v>
      </c>
      <c r="EF24" s="63" t="s">
        <v>1322</v>
      </c>
      <c r="EG24" s="63"/>
      <c r="EH24" s="63"/>
      <c r="EI24" s="63"/>
      <c r="EJ24" s="63"/>
      <c r="EK24" s="63"/>
      <c r="EL24" s="63"/>
      <c r="EM24" s="63"/>
      <c r="EN24" s="63"/>
      <c r="EO24" s="63"/>
      <c r="EP24" s="63" t="s">
        <v>1400</v>
      </c>
      <c r="EQ24" s="63"/>
      <c r="ER24" s="63" t="s">
        <v>1322</v>
      </c>
      <c r="ES24" s="63" t="s">
        <v>1355</v>
      </c>
      <c r="ET24" s="63" t="s">
        <v>1322</v>
      </c>
      <c r="EU24" s="63" t="s">
        <v>1322</v>
      </c>
      <c r="EV24" s="63" t="s">
        <v>1322</v>
      </c>
      <c r="EW24" s="63" t="s">
        <v>1322</v>
      </c>
      <c r="EX24" s="63" t="s">
        <v>1322</v>
      </c>
      <c r="EY24" s="63" t="s">
        <v>1322</v>
      </c>
      <c r="EZ24" s="63" t="s">
        <v>1322</v>
      </c>
      <c r="FA24" s="63" t="s">
        <v>1322</v>
      </c>
      <c r="FB24" s="63" t="s">
        <v>7</v>
      </c>
      <c r="FC24" s="63" t="s">
        <v>1322</v>
      </c>
      <c r="FD24" s="63" t="s">
        <v>1322</v>
      </c>
      <c r="FE24" s="63" t="s">
        <v>1322</v>
      </c>
      <c r="FF24" s="63" t="s">
        <v>1322</v>
      </c>
      <c r="FG24" s="63" t="s">
        <v>1322</v>
      </c>
      <c r="FH24" s="63" t="s">
        <v>1322</v>
      </c>
      <c r="FI24" s="63" t="s">
        <v>1322</v>
      </c>
      <c r="FJ24" s="63" t="s">
        <v>1322</v>
      </c>
      <c r="FK24" s="63" t="s">
        <v>1322</v>
      </c>
      <c r="FL24" s="768" t="s">
        <v>8</v>
      </c>
      <c r="FM24" s="641" t="s">
        <v>7</v>
      </c>
      <c r="FN24" s="454" t="s">
        <v>7</v>
      </c>
      <c r="FO24" s="112" t="s">
        <v>7</v>
      </c>
      <c r="FP24" s="768" t="s">
        <v>7</v>
      </c>
      <c r="FQ24" s="780" t="s">
        <v>7</v>
      </c>
      <c r="FR24" s="768" t="s">
        <v>7</v>
      </c>
      <c r="FS24" s="780" t="s">
        <v>7</v>
      </c>
      <c r="FT24" s="768" t="s">
        <v>7</v>
      </c>
      <c r="FU24" s="780" t="s">
        <v>8</v>
      </c>
      <c r="FV24" s="768" t="s">
        <v>8</v>
      </c>
      <c r="FW24" s="780" t="s">
        <v>8</v>
      </c>
      <c r="FX24" s="768" t="s">
        <v>8</v>
      </c>
      <c r="FY24" s="780" t="s">
        <v>8</v>
      </c>
      <c r="FZ24" s="768" t="s">
        <v>8</v>
      </c>
      <c r="GA24" s="780" t="s">
        <v>8</v>
      </c>
      <c r="GB24" s="780" t="s">
        <v>7</v>
      </c>
      <c r="GC24" s="780"/>
      <c r="GD24" s="768" t="s">
        <v>7</v>
      </c>
      <c r="GE24" s="780" t="s">
        <v>7</v>
      </c>
      <c r="GF24" s="780" t="s">
        <v>7</v>
      </c>
      <c r="GG24" s="768" t="s">
        <v>7</v>
      </c>
      <c r="GH24" s="641" t="s">
        <v>1322</v>
      </c>
      <c r="GI24" s="399" t="s">
        <v>8</v>
      </c>
      <c r="GK24" s="376"/>
      <c r="GL24" s="362"/>
      <c r="GM24" s="850">
        <v>2005</v>
      </c>
      <c r="GN24" s="224">
        <f>COUNTIFS(C7:GI7,GM24,C5:GI5,GN3)</f>
        <v>1</v>
      </c>
      <c r="GO24" s="224">
        <f>COUNTIFS(C7:GI7,GM24,C6:GI6,GO3)</f>
        <v>2</v>
      </c>
      <c r="GP24" s="919"/>
      <c r="GQ24" s="850">
        <v>2005</v>
      </c>
      <c r="GR24" s="224">
        <f>COUNTIFS(C7:GI7,GQ24)</f>
        <v>3</v>
      </c>
      <c r="GS24" s="224">
        <f t="shared" si="4"/>
        <v>96</v>
      </c>
      <c r="GT24" s="307"/>
      <c r="GU24" s="219"/>
      <c r="GV24" s="188"/>
      <c r="GW24" s="188"/>
      <c r="GX24" s="224"/>
      <c r="GY24" s="224"/>
      <c r="GZ24" s="927"/>
      <c r="HA24" s="188"/>
      <c r="HB24" s="188"/>
      <c r="HC24" s="188"/>
      <c r="HD24" s="188"/>
      <c r="HE24" s="188"/>
      <c r="HF24" s="188"/>
      <c r="HG24" s="188"/>
      <c r="HH24" s="401"/>
      <c r="HI24" s="188"/>
      <c r="HJ24" s="364" t="s">
        <v>645</v>
      </c>
      <c r="HK24" s="364" t="s">
        <v>648</v>
      </c>
      <c r="HL24" s="364" t="s">
        <v>532</v>
      </c>
      <c r="HM24" s="364" t="s">
        <v>701</v>
      </c>
      <c r="HN24" s="364" t="s">
        <v>1233</v>
      </c>
      <c r="HO24" s="364"/>
      <c r="HP24" s="401"/>
      <c r="HQ24" s="188"/>
      <c r="HR24" s="188"/>
      <c r="HS24" s="188"/>
      <c r="HT24" s="188"/>
      <c r="HU24" s="188"/>
      <c r="HV24" s="188"/>
      <c r="HW24" s="188"/>
      <c r="HX24" s="188"/>
      <c r="HZ24" s="867">
        <v>2004</v>
      </c>
      <c r="IA24" s="389">
        <f>SUMIFS(C23:GI23, C5:GI5, IA4, C7:GI7,HZ24)</f>
        <v>0</v>
      </c>
      <c r="IB24" s="389">
        <f>SUMIFS(C23:GI23, C6:GI6, IB4, C7:GI7,HZ24)</f>
        <v>4958</v>
      </c>
      <c r="IC24" s="616"/>
      <c r="ID24" s="867">
        <v>2004</v>
      </c>
      <c r="IE24" s="389">
        <f t="shared" si="5"/>
        <v>0</v>
      </c>
      <c r="IF24" s="389">
        <f t="shared" si="6"/>
        <v>166729</v>
      </c>
      <c r="IG24" s="389"/>
      <c r="IH24" s="224"/>
      <c r="II24" s="224"/>
      <c r="IJ24" s="224"/>
      <c r="IK24" s="188"/>
      <c r="IL24" s="401"/>
      <c r="IM24" s="850">
        <v>2005</v>
      </c>
      <c r="IN24" s="622">
        <f>SUMIFS(C23:GI23, C7:GI7,IM24)</f>
        <v>3668</v>
      </c>
      <c r="IO24" s="622">
        <f t="shared" si="7"/>
        <v>170397</v>
      </c>
      <c r="IP24" s="188"/>
      <c r="IQ24" s="224"/>
      <c r="IR24" s="401"/>
      <c r="IS24" s="188"/>
      <c r="IT24" s="188"/>
      <c r="IU24" s="188"/>
      <c r="IV24" s="188"/>
      <c r="IW24" s="188"/>
      <c r="IX24" s="188"/>
      <c r="IY24" s="188"/>
      <c r="IZ24" s="188"/>
      <c r="JA24" s="188"/>
      <c r="JB24" s="188"/>
      <c r="JC24" s="188"/>
      <c r="JD24" s="188"/>
      <c r="JE24" s="188"/>
      <c r="JF24" s="188"/>
      <c r="JG24" s="188"/>
      <c r="JH24" s="188"/>
      <c r="JI24" s="188"/>
      <c r="JJ24" s="188"/>
      <c r="JK24" s="188"/>
      <c r="JL24" s="188"/>
      <c r="JM24" s="188"/>
      <c r="JN24" s="188"/>
      <c r="JO24" s="188"/>
      <c r="JP24" s="188"/>
      <c r="JQ24" s="188"/>
      <c r="JR24" s="188"/>
      <c r="JS24" s="188"/>
      <c r="JT24" s="188"/>
      <c r="JU24" s="188"/>
    </row>
    <row r="25" spans="1:282" ht="15" customHeight="1" outlineLevel="1">
      <c r="A25" s="7" t="s">
        <v>153</v>
      </c>
      <c r="B25" s="241" t="s">
        <v>240</v>
      </c>
      <c r="C25" s="27" t="s">
        <v>154</v>
      </c>
      <c r="D25" s="29" t="s">
        <v>154</v>
      </c>
      <c r="E25" s="27" t="s">
        <v>154</v>
      </c>
      <c r="F25" s="27" t="s">
        <v>154</v>
      </c>
      <c r="G25" s="27" t="s">
        <v>154</v>
      </c>
      <c r="H25" s="27" t="s">
        <v>154</v>
      </c>
      <c r="I25" s="27" t="s">
        <v>154</v>
      </c>
      <c r="K25" s="27" t="s">
        <v>154</v>
      </c>
      <c r="L25" s="27" t="s">
        <v>154</v>
      </c>
      <c r="M25" s="27" t="s">
        <v>154</v>
      </c>
      <c r="N25" s="27" t="s">
        <v>154</v>
      </c>
      <c r="S25" s="27" t="s">
        <v>154</v>
      </c>
      <c r="T25" s="27" t="s">
        <v>154</v>
      </c>
      <c r="U25" s="27" t="s">
        <v>154</v>
      </c>
      <c r="V25" s="27" t="s">
        <v>154</v>
      </c>
      <c r="W25" s="27" t="s">
        <v>154</v>
      </c>
      <c r="X25" s="29" t="s">
        <v>154</v>
      </c>
      <c r="Y25" s="29" t="s">
        <v>154</v>
      </c>
      <c r="Z25" s="29" t="s">
        <v>154</v>
      </c>
      <c r="AA25" s="680"/>
      <c r="AB25" s="29" t="s">
        <v>154</v>
      </c>
      <c r="AC25" s="29" t="s">
        <v>154</v>
      </c>
      <c r="AD25" s="29" t="s">
        <v>154</v>
      </c>
      <c r="AE25" s="29" t="s">
        <v>154</v>
      </c>
      <c r="AF25" s="680"/>
      <c r="AG25" s="680"/>
      <c r="AH25" s="680"/>
      <c r="AI25" s="680"/>
      <c r="AJ25" s="29" t="s">
        <v>154</v>
      </c>
      <c r="AM25" s="29" t="s">
        <v>154</v>
      </c>
      <c r="AN25" s="29" t="s">
        <v>154</v>
      </c>
      <c r="AO25" s="29" t="s">
        <v>154</v>
      </c>
      <c r="AP25" s="29" t="s">
        <v>154</v>
      </c>
      <c r="AQ25" s="29" t="s">
        <v>154</v>
      </c>
      <c r="AR25" s="29" t="s">
        <v>154</v>
      </c>
      <c r="AS25" s="680" t="s">
        <v>154</v>
      </c>
      <c r="AT25" s="680" t="s">
        <v>154</v>
      </c>
      <c r="AU25" s="680" t="s">
        <v>154</v>
      </c>
      <c r="AV25" s="680" t="s">
        <v>154</v>
      </c>
      <c r="AW25" s="680" t="s">
        <v>154</v>
      </c>
      <c r="AX25" s="680" t="s">
        <v>154</v>
      </c>
      <c r="AY25" s="680" t="s">
        <v>154</v>
      </c>
      <c r="AZ25" s="680" t="s">
        <v>154</v>
      </c>
      <c r="BA25" s="680" t="s">
        <v>154</v>
      </c>
      <c r="BB25" s="680" t="s">
        <v>154</v>
      </c>
      <c r="BC25" s="27" t="s">
        <v>154</v>
      </c>
      <c r="BD25" s="27" t="s">
        <v>154</v>
      </c>
      <c r="BE25" s="46" t="s">
        <v>154</v>
      </c>
      <c r="CR25" s="46" t="s">
        <v>154</v>
      </c>
      <c r="CW25" s="737" t="s">
        <v>943</v>
      </c>
      <c r="CX25" s="46" t="s">
        <v>154</v>
      </c>
      <c r="CY25" s="737" t="s">
        <v>944</v>
      </c>
      <c r="CZ25" s="46" t="s">
        <v>945</v>
      </c>
      <c r="DA25" s="737" t="s">
        <v>946</v>
      </c>
      <c r="DB25" s="737"/>
      <c r="DC25" s="737"/>
      <c r="DD25" s="737"/>
      <c r="DE25" s="737"/>
      <c r="DF25" s="737"/>
      <c r="DG25" s="737"/>
      <c r="DH25" s="737"/>
      <c r="DI25" s="737"/>
      <c r="DJ25" s="737"/>
      <c r="DK25" s="737"/>
      <c r="DL25" s="737"/>
      <c r="DM25" s="737"/>
      <c r="DN25" s="737"/>
      <c r="DO25" s="737"/>
      <c r="DP25" s="737"/>
      <c r="DQ25" s="737"/>
      <c r="DR25" s="737"/>
      <c r="DS25" s="737"/>
      <c r="DT25" s="737"/>
      <c r="DU25" s="737"/>
      <c r="DV25" s="737"/>
      <c r="DW25" s="737"/>
      <c r="DX25" s="737"/>
      <c r="DY25" s="737"/>
      <c r="DZ25" s="737"/>
      <c r="EA25" s="737"/>
      <c r="EB25" s="737"/>
      <c r="EC25" s="737"/>
      <c r="ED25" s="737"/>
      <c r="EE25" s="737"/>
      <c r="EF25" s="737"/>
      <c r="EG25" s="737"/>
      <c r="EH25" s="737"/>
      <c r="EI25" s="737"/>
      <c r="EJ25" s="737"/>
      <c r="EK25" s="737"/>
      <c r="EL25" s="737"/>
      <c r="EM25" s="737"/>
      <c r="EN25" s="737"/>
      <c r="EO25" s="737"/>
      <c r="EP25" s="737"/>
      <c r="EQ25" s="737"/>
      <c r="ER25" s="737"/>
      <c r="ES25" s="737"/>
      <c r="ET25" s="737"/>
      <c r="EU25" s="737"/>
      <c r="EV25" s="737"/>
      <c r="EW25" s="737"/>
      <c r="EX25" s="737"/>
      <c r="EY25" s="737"/>
      <c r="EZ25" s="737"/>
      <c r="FA25" s="737"/>
      <c r="FB25" s="737"/>
      <c r="FC25" s="737"/>
      <c r="FD25" s="737"/>
      <c r="FE25" s="737"/>
      <c r="FF25" s="737"/>
      <c r="FG25" s="737"/>
      <c r="FH25" s="737"/>
      <c r="FI25" s="737"/>
      <c r="FJ25" s="737"/>
      <c r="FK25" s="737"/>
      <c r="FL25" s="46" t="s">
        <v>946</v>
      </c>
      <c r="FM25" s="266"/>
      <c r="FN25" s="46"/>
      <c r="FO25" s="737"/>
      <c r="FP25" s="46"/>
      <c r="FQ25" s="737"/>
      <c r="FR25" s="46"/>
      <c r="FS25" s="737"/>
      <c r="FT25" s="46"/>
      <c r="FU25" s="737"/>
      <c r="FV25" s="46"/>
      <c r="FW25" s="737"/>
      <c r="FX25" s="46"/>
      <c r="FY25" s="737"/>
      <c r="FZ25" s="46"/>
      <c r="GA25" s="737"/>
      <c r="GB25" s="737"/>
      <c r="GC25" s="737"/>
      <c r="GD25" s="46"/>
      <c r="GE25" s="737"/>
      <c r="GF25" s="737"/>
      <c r="GG25" s="46"/>
      <c r="GH25" s="636"/>
      <c r="GI25" s="399" t="s">
        <v>1135</v>
      </c>
      <c r="GK25" s="376"/>
      <c r="GL25" s="362"/>
      <c r="GM25" s="850">
        <v>2006</v>
      </c>
      <c r="GN25" s="224">
        <f>COUNTIFS(C7:GI7,GM25,C5:GI5,GN3)</f>
        <v>1</v>
      </c>
      <c r="GO25" s="224">
        <f>COUNTIFS(C7:GI7,GM25,C6:GI6,GO3)</f>
        <v>10</v>
      </c>
      <c r="GP25" s="919"/>
      <c r="GQ25" s="850">
        <v>2006</v>
      </c>
      <c r="GR25" s="224">
        <f>COUNTIFS(C7:GI7,GQ25)</f>
        <v>11</v>
      </c>
      <c r="GS25" s="224">
        <f t="shared" si="4"/>
        <v>107</v>
      </c>
      <c r="GT25" s="307"/>
      <c r="GU25" s="219"/>
      <c r="GV25" s="188"/>
      <c r="GW25" s="188"/>
      <c r="GX25" s="224"/>
      <c r="GY25" s="224"/>
      <c r="GZ25" s="927"/>
      <c r="HA25" s="188"/>
      <c r="HB25" s="870" t="s">
        <v>1556</v>
      </c>
      <c r="HC25" s="364" t="s">
        <v>645</v>
      </c>
      <c r="HD25" s="364" t="s">
        <v>648</v>
      </c>
      <c r="HE25" s="364" t="s">
        <v>532</v>
      </c>
      <c r="HF25" s="364" t="s">
        <v>701</v>
      </c>
      <c r="HG25" s="364" t="s">
        <v>1233</v>
      </c>
      <c r="HH25" s="930"/>
      <c r="HI25" s="364" t="s">
        <v>1230</v>
      </c>
      <c r="HJ25" s="626">
        <f>HJ5</f>
        <v>0</v>
      </c>
      <c r="HK25" s="626">
        <f>HK5</f>
        <v>2599</v>
      </c>
      <c r="HL25" s="626">
        <f>HL5</f>
        <v>12794</v>
      </c>
      <c r="HM25" s="626">
        <f>HM5</f>
        <v>0</v>
      </c>
      <c r="HN25" s="626">
        <f>HN5</f>
        <v>9394.4</v>
      </c>
      <c r="HO25" s="188"/>
      <c r="HP25" s="401"/>
      <c r="HQ25" s="188"/>
      <c r="HR25" s="188"/>
      <c r="HS25" s="188"/>
      <c r="HT25" s="224"/>
      <c r="HU25" s="224"/>
      <c r="HV25" s="224"/>
      <c r="HW25" s="224"/>
      <c r="HX25" s="224"/>
      <c r="HZ25" s="867">
        <v>2005</v>
      </c>
      <c r="IA25" s="389">
        <f>SUMIFS(C23:GI23, C5:GI5, IA4, C7:GI7,HZ25)</f>
        <v>1988</v>
      </c>
      <c r="IB25" s="389">
        <f>SUMIFS(C23:GI23, C6:GI6, IB4, C7:GI7,HZ25)</f>
        <v>1680</v>
      </c>
      <c r="IC25" s="616"/>
      <c r="ID25" s="867">
        <v>2005</v>
      </c>
      <c r="IE25" s="389">
        <f t="shared" si="5"/>
        <v>1988</v>
      </c>
      <c r="IF25" s="389">
        <f t="shared" si="6"/>
        <v>168409</v>
      </c>
      <c r="IG25" s="389"/>
      <c r="IH25" s="224"/>
      <c r="II25" s="224"/>
      <c r="IJ25" s="224"/>
      <c r="IK25" s="188"/>
      <c r="IL25" s="401"/>
      <c r="IM25" s="850">
        <v>2006</v>
      </c>
      <c r="IN25" s="622">
        <f>SUMIFS(C23:GI23, C7:GI7,IM25)</f>
        <v>20558</v>
      </c>
      <c r="IO25" s="622">
        <f t="shared" si="7"/>
        <v>190955</v>
      </c>
      <c r="IP25" s="224"/>
      <c r="IQ25" s="188"/>
      <c r="IR25" s="401"/>
      <c r="IS25" s="188"/>
      <c r="IT25" s="188"/>
      <c r="IU25" s="188"/>
      <c r="IV25" s="188"/>
      <c r="IW25" s="188"/>
      <c r="IX25" s="188"/>
      <c r="IY25" s="188"/>
      <c r="IZ25" s="188"/>
      <c r="JA25" s="188"/>
      <c r="JB25" s="188"/>
      <c r="JC25" s="188"/>
      <c r="JD25" s="188"/>
      <c r="JE25" s="188"/>
      <c r="JF25" s="188"/>
      <c r="JG25" s="188"/>
      <c r="JH25" s="188"/>
      <c r="JI25" s="188"/>
      <c r="JJ25" s="188"/>
      <c r="JK25" s="188"/>
      <c r="JL25" s="188"/>
      <c r="JM25" s="188"/>
      <c r="JN25" s="188"/>
      <c r="JO25" s="188"/>
      <c r="JP25" s="188"/>
      <c r="JQ25" s="188"/>
      <c r="JR25" s="188"/>
      <c r="JS25" s="188"/>
      <c r="JT25" s="188"/>
      <c r="JU25" s="188"/>
    </row>
    <row r="26" spans="1:282" ht="15" customHeight="1">
      <c r="T26" s="27"/>
      <c r="BE26" s="38"/>
      <c r="CR26" s="46"/>
      <c r="GK26" s="376"/>
      <c r="GL26" s="362"/>
      <c r="GM26" s="850">
        <v>2007</v>
      </c>
      <c r="GN26" s="224">
        <f>COUNTIFS(C7:GI7,GM26,C5:GI5,GN3)</f>
        <v>1</v>
      </c>
      <c r="GO26" s="224">
        <f>COUNTIFS(C7:GI7,GM26,C6:GI6,GO3)</f>
        <v>9</v>
      </c>
      <c r="GP26" s="919"/>
      <c r="GQ26" s="850">
        <v>2007</v>
      </c>
      <c r="GR26" s="224">
        <f>COUNTIFS(C7:GI7,GQ26)</f>
        <v>11</v>
      </c>
      <c r="GS26" s="224">
        <f t="shared" si="4"/>
        <v>118</v>
      </c>
      <c r="GT26" s="307"/>
      <c r="GU26" s="219"/>
      <c r="GV26" s="188"/>
      <c r="GW26" s="224"/>
      <c r="GX26" s="224"/>
      <c r="GY26" s="224"/>
      <c r="GZ26" s="927"/>
      <c r="HA26" s="224" t="s">
        <v>1235</v>
      </c>
      <c r="HB26" s="397">
        <f>HC26+HD26+HE26+HF26+HG26</f>
        <v>1</v>
      </c>
      <c r="HC26" s="397">
        <f>HC27/HB27</f>
        <v>8.9947089947089942E-2</v>
      </c>
      <c r="HD26" s="397">
        <f>HD27/HB27</f>
        <v>0.78306878306878303</v>
      </c>
      <c r="HE26" s="397">
        <f>HE27/HB27</f>
        <v>4.2328042328042326E-2</v>
      </c>
      <c r="HF26" s="397">
        <f>HF27/HB27</f>
        <v>7.407407407407407E-2</v>
      </c>
      <c r="HG26" s="397">
        <f>HG27/HB27</f>
        <v>1.0582010582010581E-2</v>
      </c>
      <c r="HH26" s="928"/>
      <c r="HI26" s="364" t="s">
        <v>1227</v>
      </c>
      <c r="HJ26" s="188">
        <f>0</f>
        <v>0</v>
      </c>
      <c r="HK26" s="188">
        <f>0</f>
        <v>0</v>
      </c>
      <c r="HL26" s="188">
        <f>0</f>
        <v>0</v>
      </c>
      <c r="HM26" s="188">
        <f>0</f>
        <v>0</v>
      </c>
      <c r="HN26" s="188">
        <f>0</f>
        <v>0</v>
      </c>
      <c r="HO26" s="626"/>
      <c r="HP26" s="401"/>
      <c r="HQ26" s="188"/>
      <c r="HR26" s="188"/>
      <c r="HS26" s="188"/>
      <c r="HT26" s="188"/>
      <c r="HU26" s="188"/>
      <c r="HV26" s="188"/>
      <c r="HW26" s="188"/>
      <c r="HX26" s="188"/>
      <c r="HZ26" s="867">
        <v>2006</v>
      </c>
      <c r="IA26" s="389">
        <f>SUMIFS(C23:GI23, C5:GI5, IA4, C7:GI7,HZ26)</f>
        <v>611</v>
      </c>
      <c r="IB26" s="389">
        <f>SUMIFS(C23:GI23, C6:GI6, IB4, C7:GI7,HZ26)</f>
        <v>19947</v>
      </c>
      <c r="IC26" s="389"/>
      <c r="ID26" s="867">
        <v>2006</v>
      </c>
      <c r="IE26" s="389">
        <f t="shared" si="2"/>
        <v>2599</v>
      </c>
      <c r="IF26" s="389">
        <f t="shared" si="3"/>
        <v>188356</v>
      </c>
      <c r="IG26" s="389"/>
      <c r="IH26" s="224"/>
      <c r="II26" s="224"/>
      <c r="IJ26" s="224"/>
      <c r="IK26" s="224"/>
      <c r="IL26" s="428"/>
      <c r="IM26" s="850">
        <v>2007</v>
      </c>
      <c r="IN26" s="622">
        <f>SUMIFS(C23:GI23, C7:GI7,IM26)</f>
        <v>32003</v>
      </c>
      <c r="IO26" s="622">
        <f t="shared" si="1"/>
        <v>222958</v>
      </c>
      <c r="IP26" s="188"/>
      <c r="IQ26" s="188"/>
      <c r="IR26" s="401"/>
      <c r="IS26" s="188"/>
      <c r="IT26" s="188"/>
      <c r="IU26" s="188"/>
      <c r="IV26" s="188"/>
      <c r="IW26" s="188"/>
      <c r="IX26" s="188"/>
      <c r="IY26" s="188"/>
      <c r="IZ26" s="188"/>
      <c r="JA26" s="188"/>
      <c r="JB26" s="188"/>
      <c r="JC26" s="188"/>
      <c r="JD26" s="188"/>
      <c r="JE26" s="188"/>
      <c r="JF26" s="188"/>
      <c r="JG26" s="188"/>
      <c r="JH26" s="188"/>
      <c r="JI26" s="188"/>
      <c r="JJ26" s="188"/>
      <c r="JK26" s="188"/>
      <c r="JL26" s="188"/>
      <c r="JM26" s="188"/>
      <c r="JN26" s="188"/>
      <c r="JO26" s="188"/>
      <c r="JP26" s="188"/>
      <c r="JQ26" s="188"/>
      <c r="JR26" s="188"/>
      <c r="JS26" s="188"/>
      <c r="JT26" s="188"/>
      <c r="JU26" s="188"/>
    </row>
    <row r="27" spans="1:282" s="69" customFormat="1" ht="15" customHeight="1">
      <c r="A27" s="53" t="s">
        <v>43</v>
      </c>
      <c r="B27" s="54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106"/>
      <c r="AL27" s="106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4"/>
      <c r="BD27" s="34"/>
      <c r="BE27" s="55"/>
      <c r="BK27" s="30"/>
      <c r="CH27" s="435"/>
      <c r="CJ27" s="435"/>
      <c r="CL27" s="435"/>
      <c r="CN27" s="435"/>
      <c r="CP27" s="435"/>
      <c r="CS27" s="440"/>
      <c r="CT27" s="53"/>
      <c r="CU27" s="440"/>
      <c r="CV27" s="106"/>
      <c r="CW27" s="444"/>
      <c r="CX27" s="229"/>
      <c r="CY27" s="448"/>
      <c r="CZ27" s="30"/>
      <c r="DA27" s="448"/>
      <c r="DB27" s="448"/>
      <c r="DC27" s="448"/>
      <c r="DD27" s="448"/>
      <c r="DE27" s="448"/>
      <c r="DF27" s="448"/>
      <c r="DG27" s="448"/>
      <c r="DH27" s="448"/>
      <c r="DI27" s="448"/>
      <c r="DJ27" s="448"/>
      <c r="DK27" s="448"/>
      <c r="DL27" s="448"/>
      <c r="DM27" s="448"/>
      <c r="DN27" s="448"/>
      <c r="DO27" s="448"/>
      <c r="DP27" s="448"/>
      <c r="DQ27" s="448"/>
      <c r="DR27" s="448"/>
      <c r="DS27" s="448"/>
      <c r="DT27" s="448"/>
      <c r="DU27" s="448"/>
      <c r="DV27" s="448"/>
      <c r="DW27" s="448"/>
      <c r="DX27" s="448"/>
      <c r="DY27" s="448"/>
      <c r="DZ27" s="448"/>
      <c r="EA27" s="448"/>
      <c r="EB27" s="448"/>
      <c r="EC27" s="448"/>
      <c r="ED27" s="448"/>
      <c r="EE27" s="448"/>
      <c r="EF27" s="448"/>
      <c r="EG27" s="448"/>
      <c r="EH27" s="448"/>
      <c r="EI27" s="448"/>
      <c r="EJ27" s="448"/>
      <c r="EK27" s="448"/>
      <c r="EL27" s="448"/>
      <c r="EM27" s="448"/>
      <c r="EN27" s="448"/>
      <c r="EO27" s="448"/>
      <c r="EP27" s="448"/>
      <c r="EQ27" s="448"/>
      <c r="ER27" s="448"/>
      <c r="ES27" s="448"/>
      <c r="ET27" s="448"/>
      <c r="EU27" s="448"/>
      <c r="EV27" s="448"/>
      <c r="EW27" s="448"/>
      <c r="EX27" s="448"/>
      <c r="EY27" s="448"/>
      <c r="EZ27" s="448"/>
      <c r="FA27" s="448"/>
      <c r="FB27" s="448"/>
      <c r="FC27" s="448"/>
      <c r="FD27" s="448"/>
      <c r="FE27" s="448"/>
      <c r="FF27" s="448"/>
      <c r="FG27" s="448"/>
      <c r="FH27" s="448"/>
      <c r="FI27" s="448"/>
      <c r="FJ27" s="448"/>
      <c r="FK27" s="448"/>
      <c r="FL27" s="230"/>
      <c r="FM27" s="634"/>
      <c r="FN27" s="230"/>
      <c r="FO27" s="776"/>
      <c r="FP27" s="230"/>
      <c r="FQ27" s="776"/>
      <c r="FR27" s="230"/>
      <c r="FS27" s="776"/>
      <c r="FT27" s="230"/>
      <c r="FU27" s="776"/>
      <c r="FV27" s="230"/>
      <c r="FW27" s="776"/>
      <c r="FX27" s="230"/>
      <c r="FY27" s="776"/>
      <c r="FZ27" s="230"/>
      <c r="GA27" s="776"/>
      <c r="GB27" s="776"/>
      <c r="GC27" s="776"/>
      <c r="GD27" s="230"/>
      <c r="GE27" s="776"/>
      <c r="GF27" s="776"/>
      <c r="GG27" s="230"/>
      <c r="GH27" s="634"/>
      <c r="GI27" s="295"/>
      <c r="GJ27" s="882"/>
      <c r="GK27" s="376"/>
      <c r="GL27" s="362"/>
      <c r="GM27" s="850">
        <v>2008</v>
      </c>
      <c r="GN27" s="224">
        <f>COUNTIFS(C7:GI7,GM27,C5:GI5,GN3)</f>
        <v>0</v>
      </c>
      <c r="GO27" s="224">
        <f>COUNTIFS(C7:GI7,GM27,C6:GI6,GO3)</f>
        <v>6</v>
      </c>
      <c r="GP27" s="919"/>
      <c r="GQ27" s="850">
        <v>2008</v>
      </c>
      <c r="GR27" s="224">
        <f>COUNTIFS(C7:GI7,GQ27)</f>
        <v>6</v>
      </c>
      <c r="GS27" s="224">
        <f t="shared" si="4"/>
        <v>124</v>
      </c>
      <c r="GT27" s="307"/>
      <c r="GU27" s="219"/>
      <c r="GV27" s="188"/>
      <c r="GW27" s="188"/>
      <c r="GX27" s="224"/>
      <c r="GY27" s="224"/>
      <c r="GZ27" s="927"/>
      <c r="HA27" s="188"/>
      <c r="HB27" s="362">
        <f>HB28+HB29+HB30+HB31+HB32</f>
        <v>189</v>
      </c>
      <c r="HC27" s="362">
        <f>HC28+HC29+HC30+HC31+HC32</f>
        <v>17</v>
      </c>
      <c r="HD27" s="362">
        <f>HD32+HD31+HD30+HD29+HD28</f>
        <v>148</v>
      </c>
      <c r="HE27" s="362">
        <f>HE32+HE31+HE30+HE29+HE28</f>
        <v>8</v>
      </c>
      <c r="HF27" s="362">
        <f>HF32+HF31+HF30+HF29+HF28</f>
        <v>14</v>
      </c>
      <c r="HG27" s="362">
        <f>HG32+HG31+HG30+HG29+HG28</f>
        <v>2</v>
      </c>
      <c r="HH27" s="919"/>
      <c r="HI27" s="364" t="s">
        <v>1229</v>
      </c>
      <c r="HJ27" s="626">
        <f>HJ4+HJ6+HJ7+HJ8+HJ9+HJ10+HJ12+HJ13+HJ16+HJ17+HJ19+HJ20+HJ21</f>
        <v>127245</v>
      </c>
      <c r="HK27" s="626">
        <f>HK4+HK6+HK7+HK8+HK9+HK10+HK12+HK13+HK16+HK17+HK19+HK20+HK21+HK11</f>
        <v>429235</v>
      </c>
      <c r="HL27" s="626">
        <f>HL4+HL6+HL7+HL8+HL9+HL10+HL11+HL12+HL13+HL16+HL17+HL19+HL20+HL21</f>
        <v>5238</v>
      </c>
      <c r="HM27" s="626">
        <f>HM4+HM6+HM7+HM8+HM9+HM10+HM12+HM13+HM16+HM17+HM19+HM20+HM21</f>
        <v>12882</v>
      </c>
      <c r="HN27" s="626">
        <f>HN4+HN6+HN7+HN8+HN9+HN10+HN12+HN13+HN16+HN17+HN19+HN20+HN21</f>
        <v>0</v>
      </c>
      <c r="HO27" s="188"/>
      <c r="HP27" s="401"/>
      <c r="HQ27" s="188"/>
      <c r="HR27" s="224"/>
      <c r="HS27" s="224"/>
      <c r="HT27" s="188"/>
      <c r="HU27" s="188"/>
      <c r="HV27" s="188"/>
      <c r="HW27" s="188"/>
      <c r="HX27" s="188"/>
      <c r="HY27" s="428"/>
      <c r="HZ27" s="867">
        <v>2007</v>
      </c>
      <c r="IA27" s="389">
        <f>SUMIFS(C23:GI23, C5:GI5, IA4, C7:GI7,HZ27)</f>
        <v>560</v>
      </c>
      <c r="IB27" s="389">
        <f>SUMIFS(C23:GI23, C6:GI6, IB4, C7:GI7,HZ27)</f>
        <v>29279</v>
      </c>
      <c r="IC27" s="616"/>
      <c r="ID27" s="867">
        <v>2007</v>
      </c>
      <c r="IE27" s="389">
        <f t="shared" si="2"/>
        <v>3159</v>
      </c>
      <c r="IF27" s="389">
        <f t="shared" si="3"/>
        <v>217635</v>
      </c>
      <c r="IG27" s="389"/>
      <c r="IH27" s="188"/>
      <c r="II27" s="188"/>
      <c r="IJ27" s="188"/>
      <c r="IK27" s="188"/>
      <c r="IL27" s="401"/>
      <c r="IM27" s="850">
        <v>2008</v>
      </c>
      <c r="IN27" s="622">
        <f>SUMIFS(C23:GI23, C7:GI7,IM27)</f>
        <v>21578</v>
      </c>
      <c r="IO27" s="622">
        <f t="shared" si="1"/>
        <v>244536</v>
      </c>
      <c r="IP27" s="188"/>
      <c r="IQ27" s="188"/>
      <c r="IR27" s="401"/>
      <c r="IS27" s="188"/>
      <c r="IT27" s="188"/>
      <c r="IU27" s="188"/>
      <c r="IV27" s="188"/>
      <c r="IW27" s="188"/>
      <c r="IX27" s="188"/>
      <c r="IY27" s="188"/>
      <c r="IZ27" s="188"/>
      <c r="JA27" s="188"/>
      <c r="JB27" s="188"/>
      <c r="JC27" s="188"/>
      <c r="JD27" s="188"/>
      <c r="JE27" s="188"/>
      <c r="JF27" s="188"/>
      <c r="JG27" s="188"/>
      <c r="JH27" s="188"/>
      <c r="JI27" s="188"/>
      <c r="JJ27" s="188"/>
      <c r="JK27" s="188"/>
      <c r="JL27" s="188"/>
      <c r="JM27" s="188"/>
      <c r="JN27" s="188"/>
      <c r="JO27" s="188"/>
      <c r="JP27" s="188"/>
      <c r="JQ27" s="188"/>
      <c r="JR27" s="188"/>
      <c r="JS27" s="188"/>
      <c r="JT27" s="188"/>
      <c r="JU27" s="188"/>
      <c r="JV27" s="326"/>
    </row>
    <row r="28" spans="1:282" ht="15" customHeight="1" outlineLevel="1">
      <c r="A28" s="6" t="s">
        <v>78</v>
      </c>
      <c r="B28" s="241" t="s">
        <v>240</v>
      </c>
      <c r="C28" s="407" t="s">
        <v>63</v>
      </c>
      <c r="D28" s="407" t="s">
        <v>63</v>
      </c>
      <c r="E28" s="407" t="s">
        <v>63</v>
      </c>
      <c r="F28" s="407" t="s">
        <v>63</v>
      </c>
      <c r="G28" s="407" t="s">
        <v>63</v>
      </c>
      <c r="H28" s="407" t="s">
        <v>63</v>
      </c>
      <c r="I28" s="407" t="s">
        <v>63</v>
      </c>
      <c r="J28" s="407"/>
      <c r="K28" s="407" t="s">
        <v>63</v>
      </c>
      <c r="L28" s="407" t="s">
        <v>63</v>
      </c>
      <c r="M28" s="407" t="s">
        <v>63</v>
      </c>
      <c r="N28" s="407" t="s">
        <v>63</v>
      </c>
      <c r="O28" s="407"/>
      <c r="P28" s="407"/>
      <c r="Q28" s="407"/>
      <c r="R28" s="407"/>
      <c r="T28" s="27"/>
      <c r="W28" s="29" t="s">
        <v>335</v>
      </c>
      <c r="X28" s="29" t="s">
        <v>335</v>
      </c>
      <c r="Y28" s="29" t="s">
        <v>335</v>
      </c>
      <c r="Z28" s="29" t="s">
        <v>335</v>
      </c>
      <c r="AA28" s="680"/>
      <c r="AB28" s="29" t="s">
        <v>434</v>
      </c>
      <c r="AC28" s="29" t="s">
        <v>335</v>
      </c>
      <c r="AD28" s="29" t="s">
        <v>335</v>
      </c>
      <c r="AE28" s="29" t="s">
        <v>335</v>
      </c>
      <c r="AF28" s="680"/>
      <c r="AG28" s="680"/>
      <c r="AH28" s="680"/>
      <c r="AI28" s="680"/>
      <c r="AJ28" s="29" t="s">
        <v>335</v>
      </c>
      <c r="AR28" s="29"/>
      <c r="BC28" s="680" t="s">
        <v>534</v>
      </c>
      <c r="BD28" s="680" t="s">
        <v>45</v>
      </c>
      <c r="BE28" s="33" t="s">
        <v>627</v>
      </c>
      <c r="BG28" s="680" t="s">
        <v>335</v>
      </c>
      <c r="CR28" s="680" t="s">
        <v>335</v>
      </c>
      <c r="CS28" s="741"/>
      <c r="CT28" s="407"/>
      <c r="CU28" s="741"/>
      <c r="CW28" s="737" t="s">
        <v>335</v>
      </c>
      <c r="CX28" s="46" t="s">
        <v>335</v>
      </c>
      <c r="CY28" s="737" t="s">
        <v>335</v>
      </c>
      <c r="CZ28" s="450" t="s">
        <v>335</v>
      </c>
      <c r="DA28" s="742" t="s">
        <v>335</v>
      </c>
      <c r="DB28" s="742"/>
      <c r="DC28" s="742"/>
      <c r="DD28" s="742"/>
      <c r="DE28" s="742"/>
      <c r="DF28" s="742"/>
      <c r="DG28" s="742"/>
      <c r="DH28" s="742"/>
      <c r="DI28" s="742"/>
      <c r="DJ28" s="742"/>
      <c r="DK28" s="742"/>
      <c r="DL28" s="742"/>
      <c r="DM28" s="742"/>
      <c r="DN28" s="742"/>
      <c r="DO28" s="742"/>
      <c r="DP28" s="742"/>
      <c r="DQ28" s="742"/>
      <c r="DR28" s="742"/>
      <c r="DS28" s="742"/>
      <c r="DT28" s="742"/>
      <c r="DU28" s="742"/>
      <c r="DV28" s="742"/>
      <c r="DW28" s="742"/>
      <c r="DX28" s="742"/>
      <c r="DY28" s="742"/>
      <c r="DZ28" s="742"/>
      <c r="EA28" s="742"/>
      <c r="EB28" s="742"/>
      <c r="EC28" s="742"/>
      <c r="ED28" s="742"/>
      <c r="EE28" s="742"/>
      <c r="EF28" s="742"/>
      <c r="EG28" s="742"/>
      <c r="EH28" s="742"/>
      <c r="EI28" s="742"/>
      <c r="EJ28" s="742"/>
      <c r="EK28" s="742"/>
      <c r="EL28" s="742"/>
      <c r="EM28" s="742"/>
      <c r="EN28" s="742"/>
      <c r="EO28" s="742"/>
      <c r="EP28" s="742"/>
      <c r="EQ28" s="742"/>
      <c r="ER28" s="742"/>
      <c r="ES28" s="742"/>
      <c r="ET28" s="742"/>
      <c r="EU28" s="742"/>
      <c r="EV28" s="742"/>
      <c r="EW28" s="742"/>
      <c r="EX28" s="742"/>
      <c r="EY28" s="742"/>
      <c r="EZ28" s="742"/>
      <c r="FA28" s="742"/>
      <c r="FB28" s="742"/>
      <c r="FC28" s="742"/>
      <c r="FD28" s="742"/>
      <c r="FE28" s="742"/>
      <c r="FF28" s="742"/>
      <c r="FG28" s="742"/>
      <c r="FH28" s="742"/>
      <c r="FI28" s="742"/>
      <c r="FJ28" s="742"/>
      <c r="FK28" s="742"/>
      <c r="FL28" s="457" t="s">
        <v>335</v>
      </c>
      <c r="FM28" s="644"/>
      <c r="FN28" s="457"/>
      <c r="FO28" s="115"/>
      <c r="FP28" s="457"/>
      <c r="FQ28" s="115"/>
      <c r="FR28" s="457"/>
      <c r="FS28" s="115"/>
      <c r="FT28" s="457"/>
      <c r="FU28" s="115"/>
      <c r="FV28" s="457"/>
      <c r="FW28" s="115"/>
      <c r="FX28" s="457"/>
      <c r="FY28" s="115"/>
      <c r="FZ28" s="457"/>
      <c r="GA28" s="115"/>
      <c r="GB28" s="115"/>
      <c r="GC28" s="115"/>
      <c r="GD28" s="457"/>
      <c r="GE28" s="115"/>
      <c r="GF28" s="115"/>
      <c r="GG28" s="457"/>
      <c r="GH28" s="644"/>
      <c r="GI28" s="399" t="s">
        <v>45</v>
      </c>
      <c r="GK28" s="376"/>
      <c r="GL28" s="362"/>
      <c r="GM28" s="850">
        <v>2009</v>
      </c>
      <c r="GN28" s="224">
        <f>COUNTIFS(C7:GI7,GM28,C5:GI5,GN3)</f>
        <v>2</v>
      </c>
      <c r="GO28" s="224">
        <f>COUNTIFS(C7:GI7,GM28,C6:GI6,GO3)</f>
        <v>9</v>
      </c>
      <c r="GP28" s="919"/>
      <c r="GQ28" s="850">
        <v>2009</v>
      </c>
      <c r="GR28" s="224">
        <f>COUNTIFS(C7:GI7,GQ28)</f>
        <v>12</v>
      </c>
      <c r="GS28" s="224">
        <f t="shared" si="4"/>
        <v>136</v>
      </c>
      <c r="GT28" s="307"/>
      <c r="GU28" s="219"/>
      <c r="GV28" s="188"/>
      <c r="GW28" s="188"/>
      <c r="GX28" s="224"/>
      <c r="GY28" s="224"/>
      <c r="GZ28" s="928"/>
      <c r="HA28" s="364" t="s">
        <v>1230</v>
      </c>
      <c r="HB28" s="362">
        <f>HC28+HD28+HE28+HF28+HG28</f>
        <v>8</v>
      </c>
      <c r="HC28" s="224">
        <f>COUNTIFS(C6:GI6,HA28,C18:GI18,HC25)</f>
        <v>0</v>
      </c>
      <c r="HD28" s="224">
        <f>COUNTIFS(C6:GI6,HA28,C18:GI18,HD25)</f>
        <v>2</v>
      </c>
      <c r="HE28" s="224">
        <f>COUNTIFS(C6:GI6,HA28,C18:GI18,HE25)</f>
        <v>4</v>
      </c>
      <c r="HF28" s="224">
        <f>COUNTIFS(C6:GI6,HA28,C18:GI18,HF25)</f>
        <v>0</v>
      </c>
      <c r="HG28" s="224">
        <f>COUNTIFS(C6:GI6,HA28,C18:GI18,HG25)</f>
        <v>2</v>
      </c>
      <c r="HH28" s="428"/>
      <c r="HI28" s="364" t="s">
        <v>1232</v>
      </c>
      <c r="HJ28" s="626">
        <f>HJ14</f>
        <v>0</v>
      </c>
      <c r="HK28" s="626">
        <f>HK14</f>
        <v>36305</v>
      </c>
      <c r="HL28" s="626">
        <f>HL14</f>
        <v>0</v>
      </c>
      <c r="HM28" s="626">
        <f>HM14</f>
        <v>0</v>
      </c>
      <c r="HN28" s="626">
        <f>HN14</f>
        <v>0</v>
      </c>
      <c r="HO28" s="626"/>
      <c r="HP28" s="401"/>
      <c r="HQ28" s="188"/>
      <c r="HR28" s="188"/>
      <c r="HS28" s="188"/>
      <c r="HT28" s="188"/>
      <c r="HU28" s="188"/>
      <c r="HV28" s="188"/>
      <c r="HW28" s="188"/>
      <c r="HX28" s="188"/>
      <c r="HZ28" s="867">
        <v>2008</v>
      </c>
      <c r="IA28" s="389">
        <f>SUMIFS(C23:GI23, C5:GI5, IA4, C7:GI7,HZ28)</f>
        <v>0</v>
      </c>
      <c r="IB28" s="389">
        <f>SUMIFS(C23:GI23, C6:GI6, IB4, C7:GI7,HZ28)</f>
        <v>21578</v>
      </c>
      <c r="IC28" s="616"/>
      <c r="ID28" s="867">
        <v>2008</v>
      </c>
      <c r="IE28" s="389">
        <f t="shared" si="2"/>
        <v>3159</v>
      </c>
      <c r="IF28" s="389">
        <f t="shared" si="3"/>
        <v>239213</v>
      </c>
      <c r="IG28" s="389"/>
      <c r="IH28" s="224"/>
      <c r="II28" s="224"/>
      <c r="IJ28" s="224"/>
      <c r="IK28" s="188"/>
      <c r="IL28" s="401"/>
      <c r="IM28" s="850">
        <v>2009</v>
      </c>
      <c r="IN28" s="622">
        <f>SUMIFS(C23:GI23, C7:GI7,IM28)</f>
        <v>50406</v>
      </c>
      <c r="IO28" s="622">
        <f t="shared" si="1"/>
        <v>294942</v>
      </c>
      <c r="IP28" s="188"/>
      <c r="IQ28" s="188"/>
      <c r="IR28" s="428"/>
      <c r="IS28" s="224"/>
      <c r="IT28" s="188"/>
      <c r="IU28" s="188"/>
      <c r="IV28" s="188"/>
      <c r="IW28" s="188"/>
      <c r="IX28" s="188"/>
      <c r="IY28" s="188"/>
      <c r="IZ28" s="188"/>
      <c r="JA28" s="188"/>
      <c r="JB28" s="188"/>
      <c r="JC28" s="188"/>
      <c r="JD28" s="188"/>
      <c r="JE28" s="188"/>
      <c r="JF28" s="188"/>
      <c r="JG28" s="188"/>
      <c r="JH28" s="188"/>
      <c r="JI28" s="188"/>
      <c r="JJ28" s="188"/>
      <c r="JK28" s="188"/>
      <c r="JL28" s="188"/>
      <c r="JM28" s="188"/>
      <c r="JN28" s="188"/>
      <c r="JO28" s="188"/>
      <c r="JP28" s="188"/>
      <c r="JQ28" s="188"/>
      <c r="JR28" s="188"/>
      <c r="JS28" s="188"/>
      <c r="JT28" s="188"/>
      <c r="JU28" s="188"/>
    </row>
    <row r="29" spans="1:282" ht="15" customHeight="1">
      <c r="C29" s="407"/>
      <c r="D29" s="407"/>
      <c r="L29" s="407"/>
      <c r="T29" s="27"/>
      <c r="BE29" s="38"/>
      <c r="CZ29" s="450"/>
      <c r="DA29" s="742"/>
      <c r="DB29" s="742"/>
      <c r="DC29" s="742"/>
      <c r="DD29" s="742"/>
      <c r="DE29" s="742"/>
      <c r="DF29" s="742"/>
      <c r="DG29" s="742"/>
      <c r="DH29" s="742"/>
      <c r="DI29" s="742"/>
      <c r="DJ29" s="742"/>
      <c r="DK29" s="742"/>
      <c r="DL29" s="742"/>
      <c r="DM29" s="742"/>
      <c r="DN29" s="742"/>
      <c r="DO29" s="742"/>
      <c r="DP29" s="742"/>
      <c r="DQ29" s="742"/>
      <c r="DR29" s="742"/>
      <c r="DS29" s="742"/>
      <c r="DT29" s="742"/>
      <c r="DU29" s="742"/>
      <c r="DV29" s="742"/>
      <c r="DW29" s="742"/>
      <c r="DX29" s="742"/>
      <c r="DY29" s="742"/>
      <c r="DZ29" s="742"/>
      <c r="EA29" s="742"/>
      <c r="EB29" s="742"/>
      <c r="EC29" s="742"/>
      <c r="ED29" s="742"/>
      <c r="EE29" s="742"/>
      <c r="EF29" s="742"/>
      <c r="EG29" s="742"/>
      <c r="EH29" s="742"/>
      <c r="EI29" s="742"/>
      <c r="EJ29" s="742"/>
      <c r="EK29" s="742"/>
      <c r="EL29" s="742"/>
      <c r="EM29" s="742"/>
      <c r="EN29" s="742"/>
      <c r="EO29" s="742"/>
      <c r="EP29" s="742"/>
      <c r="EQ29" s="742"/>
      <c r="ER29" s="742"/>
      <c r="ES29" s="742"/>
      <c r="ET29" s="742"/>
      <c r="EU29" s="742"/>
      <c r="EV29" s="742"/>
      <c r="EW29" s="742"/>
      <c r="EX29" s="742"/>
      <c r="EY29" s="742"/>
      <c r="EZ29" s="742"/>
      <c r="FA29" s="742"/>
      <c r="FB29" s="742"/>
      <c r="FC29" s="742"/>
      <c r="FD29" s="742"/>
      <c r="FE29" s="742"/>
      <c r="FF29" s="742"/>
      <c r="FG29" s="742"/>
      <c r="FH29" s="742"/>
      <c r="FI29" s="742"/>
      <c r="FJ29" s="742"/>
      <c r="FK29" s="742"/>
      <c r="FL29" s="457"/>
      <c r="FM29" s="644"/>
      <c r="FN29" s="457"/>
      <c r="FO29" s="115"/>
      <c r="FP29" s="457"/>
      <c r="FQ29" s="115"/>
      <c r="FR29" s="457"/>
      <c r="FS29" s="115"/>
      <c r="FT29" s="457"/>
      <c r="FU29" s="115"/>
      <c r="FV29" s="457"/>
      <c r="FW29" s="115"/>
      <c r="FX29" s="457"/>
      <c r="FY29" s="115"/>
      <c r="FZ29" s="457"/>
      <c r="GA29" s="115"/>
      <c r="GB29" s="115"/>
      <c r="GC29" s="115"/>
      <c r="GD29" s="457"/>
      <c r="GE29" s="115"/>
      <c r="GF29" s="115"/>
      <c r="GG29" s="457"/>
      <c r="GH29" s="644"/>
      <c r="GK29" s="376"/>
      <c r="GL29" s="362"/>
      <c r="GM29" s="850">
        <v>2010</v>
      </c>
      <c r="GN29" s="224">
        <f>COUNTIFS(C7:GI7,GM29,C5:GI5,GN3)</f>
        <v>2</v>
      </c>
      <c r="GO29" s="224">
        <f>COUNTIFS(C7:GI7,GM29,C6:GI6,GO3)</f>
        <v>12</v>
      </c>
      <c r="GP29" s="919"/>
      <c r="GQ29" s="850">
        <v>2010</v>
      </c>
      <c r="GR29" s="224">
        <f>COUNTIFS(C7:GI7,GQ29)</f>
        <v>14</v>
      </c>
      <c r="GS29" s="224">
        <f t="shared" si="4"/>
        <v>150</v>
      </c>
      <c r="GT29" s="307"/>
      <c r="GU29" s="219"/>
      <c r="GV29" s="188"/>
      <c r="GW29" s="188"/>
      <c r="GX29" s="224"/>
      <c r="GY29" s="224"/>
      <c r="GZ29" s="428"/>
      <c r="HA29" s="364" t="s">
        <v>1227</v>
      </c>
      <c r="HB29" s="362">
        <f>HC29+HD29+HE29+HF29+HG29</f>
        <v>0</v>
      </c>
      <c r="HC29" s="224">
        <f>COUNTIFS(C6:GI6,HA29,C18:GI18,HC25)</f>
        <v>0</v>
      </c>
      <c r="HD29" s="224">
        <f>COUNTIFS(C6:GI6,HA29,C18:GI18,HD25)</f>
        <v>0</v>
      </c>
      <c r="HE29" s="224">
        <f>COUNTIFS(C6:GI6,HA29,C18:GI18,HE25)</f>
        <v>0</v>
      </c>
      <c r="HF29" s="224">
        <f>COUNTIFS(C6:GI6,HA29,C18:GI18,HF25)</f>
        <v>0</v>
      </c>
      <c r="HG29" s="224">
        <f>COUNTIFS(C6:GI6,HA29,C18:GI18,HG25)</f>
        <v>0</v>
      </c>
      <c r="HH29" s="428"/>
      <c r="HI29" s="364" t="s">
        <v>1234</v>
      </c>
      <c r="HJ29" s="626">
        <f>HJ18+HJ15</f>
        <v>0</v>
      </c>
      <c r="HK29" s="626">
        <f>HK15+HK18</f>
        <v>3133</v>
      </c>
      <c r="HL29" s="626">
        <f>HL15+HL18</f>
        <v>989</v>
      </c>
      <c r="HM29" s="626">
        <f>HM15+HM18</f>
        <v>0</v>
      </c>
      <c r="HN29" s="626">
        <f>HN15+HN18</f>
        <v>0</v>
      </c>
      <c r="HO29" s="626"/>
      <c r="HP29" s="428"/>
      <c r="HQ29" s="188"/>
      <c r="HR29" s="188"/>
      <c r="HS29" s="188"/>
      <c r="HT29" s="188"/>
      <c r="HU29" s="188"/>
      <c r="HV29" s="188"/>
      <c r="HW29" s="188"/>
      <c r="HX29" s="399"/>
      <c r="HZ29" s="867">
        <v>2009</v>
      </c>
      <c r="IA29" s="389">
        <f>SUMIFS(C23:GI23, C5:GI5, IA4, C7:GI7,HZ29)</f>
        <v>10864</v>
      </c>
      <c r="IB29" s="389">
        <f>SUMIFS(C23:GI23, C6:GI6, IB4, C7:GI7,HZ29)</f>
        <v>38573</v>
      </c>
      <c r="IC29" s="616"/>
      <c r="ID29" s="867">
        <v>2009</v>
      </c>
      <c r="IE29" s="389">
        <f>SUM(IA29,IE28)</f>
        <v>14023</v>
      </c>
      <c r="IF29" s="389">
        <f>IB29+IF28</f>
        <v>277786</v>
      </c>
      <c r="IG29" s="389"/>
      <c r="IH29" s="224"/>
      <c r="II29" s="224"/>
      <c r="IJ29" s="224"/>
      <c r="IK29" s="188"/>
      <c r="IL29" s="401"/>
      <c r="IM29" s="850">
        <v>2010</v>
      </c>
      <c r="IN29" s="622">
        <f>SUMIFS(C23:GI23, C7:GI7,IM29)</f>
        <v>65342.400000000001</v>
      </c>
      <c r="IO29" s="622">
        <f>IO28+IN29</f>
        <v>360284.4</v>
      </c>
      <c r="IP29" s="188"/>
      <c r="IQ29" s="224"/>
      <c r="IR29" s="401"/>
      <c r="IS29" s="188"/>
      <c r="IT29" s="188"/>
      <c r="IU29" s="188"/>
      <c r="IV29" s="188"/>
      <c r="IW29" s="188"/>
      <c r="IX29" s="188"/>
      <c r="IY29" s="188"/>
      <c r="IZ29" s="188"/>
      <c r="JA29" s="188"/>
      <c r="JB29" s="188"/>
      <c r="JC29" s="188"/>
      <c r="JD29" s="188"/>
      <c r="JE29" s="188"/>
      <c r="JF29" s="188"/>
      <c r="JG29" s="188"/>
      <c r="JH29" s="188"/>
      <c r="JI29" s="188"/>
      <c r="JJ29" s="188"/>
      <c r="JK29" s="188"/>
      <c r="JL29" s="188"/>
      <c r="JM29" s="188"/>
      <c r="JN29" s="188"/>
      <c r="JO29" s="188"/>
      <c r="JP29" s="188"/>
      <c r="JQ29" s="188"/>
      <c r="JR29" s="188"/>
      <c r="JS29" s="188"/>
      <c r="JT29" s="188"/>
      <c r="JU29" s="188"/>
    </row>
    <row r="30" spans="1:282" s="69" customFormat="1" ht="15" customHeight="1">
      <c r="A30" s="53" t="s">
        <v>18</v>
      </c>
      <c r="B30" s="54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106"/>
      <c r="AL30" s="106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4"/>
      <c r="BD30" s="34"/>
      <c r="BE30" s="55"/>
      <c r="BK30" s="30"/>
      <c r="BL30" s="58"/>
      <c r="CH30" s="435"/>
      <c r="CJ30" s="435"/>
      <c r="CL30" s="435"/>
      <c r="CN30" s="435"/>
      <c r="CP30" s="435"/>
      <c r="CS30" s="440"/>
      <c r="CT30" s="53"/>
      <c r="CU30" s="440"/>
      <c r="CV30" s="106"/>
      <c r="CW30" s="444"/>
      <c r="CX30" s="229"/>
      <c r="CY30" s="448"/>
      <c r="CZ30" s="30"/>
      <c r="DA30" s="448"/>
      <c r="DB30" s="448"/>
      <c r="DC30" s="448"/>
      <c r="DD30" s="448"/>
      <c r="DE30" s="448"/>
      <c r="DF30" s="448"/>
      <c r="DG30" s="448"/>
      <c r="DH30" s="448"/>
      <c r="DI30" s="448"/>
      <c r="DJ30" s="448"/>
      <c r="DK30" s="448"/>
      <c r="DL30" s="448"/>
      <c r="DM30" s="448"/>
      <c r="DN30" s="448"/>
      <c r="DO30" s="448"/>
      <c r="DP30" s="448"/>
      <c r="DQ30" s="448"/>
      <c r="DR30" s="448"/>
      <c r="DS30" s="448"/>
      <c r="DT30" s="448"/>
      <c r="DU30" s="448"/>
      <c r="DV30" s="448"/>
      <c r="DW30" s="448"/>
      <c r="DX30" s="448"/>
      <c r="DY30" s="448"/>
      <c r="DZ30" s="448"/>
      <c r="EA30" s="448"/>
      <c r="EB30" s="448"/>
      <c r="EC30" s="448"/>
      <c r="ED30" s="448"/>
      <c r="EE30" s="448"/>
      <c r="EF30" s="448"/>
      <c r="EG30" s="448"/>
      <c r="EH30" s="448"/>
      <c r="EI30" s="448"/>
      <c r="EJ30" s="448"/>
      <c r="EK30" s="448"/>
      <c r="EL30" s="448"/>
      <c r="EM30" s="448"/>
      <c r="EN30" s="448"/>
      <c r="EO30" s="448"/>
      <c r="EP30" s="448"/>
      <c r="EQ30" s="448"/>
      <c r="ER30" s="448"/>
      <c r="ES30" s="448"/>
      <c r="ET30" s="448"/>
      <c r="EU30" s="448"/>
      <c r="EV30" s="448"/>
      <c r="EW30" s="448"/>
      <c r="EX30" s="448"/>
      <c r="EY30" s="448"/>
      <c r="EZ30" s="448"/>
      <c r="FA30" s="448"/>
      <c r="FB30" s="448"/>
      <c r="FC30" s="448"/>
      <c r="FD30" s="448"/>
      <c r="FE30" s="448"/>
      <c r="FF30" s="448"/>
      <c r="FG30" s="448"/>
      <c r="FH30" s="448"/>
      <c r="FI30" s="448"/>
      <c r="FJ30" s="448"/>
      <c r="FK30" s="448"/>
      <c r="FL30" s="230"/>
      <c r="FM30" s="634"/>
      <c r="FN30" s="230"/>
      <c r="FO30" s="776"/>
      <c r="FP30" s="230"/>
      <c r="FQ30" s="776"/>
      <c r="FR30" s="230"/>
      <c r="FS30" s="776"/>
      <c r="FT30" s="230"/>
      <c r="FU30" s="776"/>
      <c r="FV30" s="230"/>
      <c r="FW30" s="776"/>
      <c r="FX30" s="230"/>
      <c r="FY30" s="776"/>
      <c r="FZ30" s="230"/>
      <c r="GA30" s="776"/>
      <c r="GB30" s="776"/>
      <c r="GC30" s="776"/>
      <c r="GD30" s="230"/>
      <c r="GE30" s="776"/>
      <c r="GF30" s="776"/>
      <c r="GG30" s="230"/>
      <c r="GH30" s="634"/>
      <c r="GI30" s="295"/>
      <c r="GJ30" s="882"/>
      <c r="GK30" s="376"/>
      <c r="GL30" s="362"/>
      <c r="GM30" s="850">
        <v>2011</v>
      </c>
      <c r="GN30" s="224">
        <f>COUNTIFS(C7:GI7,GM30,C5:GI5,GN3)</f>
        <v>0</v>
      </c>
      <c r="GO30" s="224">
        <f>COUNTIFS(C7:GI7,GM30,C6:GI6,GO3)</f>
        <v>12</v>
      </c>
      <c r="GP30" s="919"/>
      <c r="GQ30" s="850">
        <v>2011</v>
      </c>
      <c r="GR30" s="224">
        <f>COUNTIFS(C7:GI7,GQ30)</f>
        <v>14</v>
      </c>
      <c r="GS30" s="224">
        <f t="shared" si="4"/>
        <v>164</v>
      </c>
      <c r="GT30" s="307"/>
      <c r="GU30" s="219"/>
      <c r="GV30" s="188"/>
      <c r="GW30" s="188"/>
      <c r="GX30" s="224"/>
      <c r="GY30" s="224"/>
      <c r="GZ30" s="428"/>
      <c r="HA30" s="364" t="s">
        <v>1229</v>
      </c>
      <c r="HB30" s="362">
        <f>HC30+HD30+HE30+HF30+HG30</f>
        <v>177</v>
      </c>
      <c r="HC30" s="224">
        <f>COUNTIFS(C6:GI6,HA30,C18:GI18,HC25)</f>
        <v>17</v>
      </c>
      <c r="HD30" s="224">
        <f>COUNTIFS(C6:GI6,HA30,C18:GI18,HD25)</f>
        <v>143</v>
      </c>
      <c r="HE30" s="224">
        <f>COUNTIFS(C6:GI6,HA30,C18:GI18,HE25)</f>
        <v>3</v>
      </c>
      <c r="HF30" s="224">
        <f>COUNTIFS(C6:GI6,HA30,C18:GI18,HF25)</f>
        <v>14</v>
      </c>
      <c r="HG30" s="224">
        <f>COUNTIFS(C6:GI6,HA30,C18:GI18,HG25)</f>
        <v>0</v>
      </c>
      <c r="HH30" s="428"/>
      <c r="HI30" s="188"/>
      <c r="HJ30" s="626">
        <f>SUM(HJ25:HJ29)</f>
        <v>127245</v>
      </c>
      <c r="HK30" s="626">
        <f>SUM(HK25:HK29)</f>
        <v>471272</v>
      </c>
      <c r="HL30" s="626">
        <f>SUM(HL25:HL29)</f>
        <v>19021</v>
      </c>
      <c r="HM30" s="626">
        <f>SUM(HM25:HM29)</f>
        <v>12882</v>
      </c>
      <c r="HN30" s="626">
        <f>SUM(HN25:HN29)</f>
        <v>9394.4</v>
      </c>
      <c r="HO30" s="626">
        <f>SUM(HJ30:HN30)</f>
        <v>639814.40000000002</v>
      </c>
      <c r="HP30" s="401"/>
      <c r="HQ30" s="362"/>
      <c r="HR30" s="188"/>
      <c r="HS30" s="188"/>
      <c r="HT30" s="224"/>
      <c r="HU30" s="224"/>
      <c r="HV30" s="224"/>
      <c r="HW30" s="224"/>
      <c r="HX30" s="224"/>
      <c r="HY30" s="401"/>
      <c r="HZ30" s="867">
        <v>2010</v>
      </c>
      <c r="IA30" s="389">
        <f>SUMIFS(C23:GI23, C5:GI5, IA4, C7:GI7,HZ30)</f>
        <v>5764.4</v>
      </c>
      <c r="IB30" s="389">
        <f>SUMIFS(C23:GI23, C6:GI6, IB4, C7:GI7,HZ30)</f>
        <v>59578</v>
      </c>
      <c r="IC30" s="616"/>
      <c r="ID30" s="867">
        <v>2010</v>
      </c>
      <c r="IE30" s="389">
        <f>SUM(IA30,IE29)</f>
        <v>19787.400000000001</v>
      </c>
      <c r="IF30" s="389">
        <f>IB30+IF29</f>
        <v>337364</v>
      </c>
      <c r="IG30" s="389"/>
      <c r="IH30" s="188"/>
      <c r="II30" s="188"/>
      <c r="IJ30" s="188"/>
      <c r="IK30" s="188"/>
      <c r="IL30" s="401"/>
      <c r="IM30" s="850">
        <v>2011</v>
      </c>
      <c r="IN30" s="622">
        <f>SUMIFS(C23:GI23, C7:GI7,IM30)</f>
        <v>114664</v>
      </c>
      <c r="IO30" s="622">
        <f>IO29+IN30</f>
        <v>474948.4</v>
      </c>
      <c r="IP30" s="224"/>
      <c r="IQ30" s="188"/>
      <c r="IR30" s="401"/>
      <c r="IS30" s="188"/>
      <c r="IT30" s="188"/>
      <c r="IU30" s="188"/>
      <c r="IV30" s="188"/>
      <c r="IW30" s="188"/>
      <c r="IX30" s="188"/>
      <c r="IY30" s="188"/>
      <c r="IZ30" s="188"/>
      <c r="JA30" s="188"/>
      <c r="JB30" s="188"/>
      <c r="JC30" s="188"/>
      <c r="JD30" s="188"/>
      <c r="JE30" s="188"/>
      <c r="JF30" s="188"/>
      <c r="JG30" s="188"/>
      <c r="JH30" s="188"/>
      <c r="JI30" s="188"/>
      <c r="JJ30" s="188"/>
      <c r="JK30" s="188"/>
      <c r="JL30" s="188"/>
      <c r="JM30" s="188"/>
      <c r="JN30" s="188"/>
      <c r="JO30" s="188"/>
      <c r="JP30" s="188"/>
      <c r="JQ30" s="188"/>
      <c r="JR30" s="188"/>
      <c r="JS30" s="188"/>
      <c r="JT30" s="188"/>
      <c r="JU30" s="188"/>
      <c r="JV30" s="326"/>
    </row>
    <row r="31" spans="1:282" ht="15" customHeight="1" outlineLevel="1">
      <c r="A31" s="5" t="s">
        <v>75</v>
      </c>
      <c r="B31" s="241" t="s">
        <v>240</v>
      </c>
      <c r="C31" s="27" t="s">
        <v>21</v>
      </c>
      <c r="D31" s="408"/>
      <c r="E31" s="408"/>
      <c r="F31" s="408"/>
      <c r="G31" s="27" t="s">
        <v>21</v>
      </c>
      <c r="H31" s="408" t="s">
        <v>87</v>
      </c>
      <c r="I31" s="408" t="s">
        <v>87</v>
      </c>
      <c r="J31" s="408" t="s">
        <v>87</v>
      </c>
      <c r="K31" s="27" t="s">
        <v>21</v>
      </c>
      <c r="L31" s="27" t="s">
        <v>21</v>
      </c>
      <c r="M31" s="27" t="s">
        <v>21</v>
      </c>
      <c r="N31" s="27" t="s">
        <v>21</v>
      </c>
      <c r="S31" s="29" t="s">
        <v>336</v>
      </c>
      <c r="T31" s="29" t="s">
        <v>336</v>
      </c>
      <c r="U31" s="29" t="s">
        <v>21</v>
      </c>
      <c r="V31" s="29" t="s">
        <v>338</v>
      </c>
      <c r="W31" s="29" t="s">
        <v>339</v>
      </c>
      <c r="X31" s="29" t="s">
        <v>21</v>
      </c>
      <c r="Y31" s="29" t="s">
        <v>21</v>
      </c>
      <c r="Z31" s="29" t="s">
        <v>21</v>
      </c>
      <c r="AA31" s="680" t="s">
        <v>691</v>
      </c>
      <c r="AB31" s="29" t="s">
        <v>21</v>
      </c>
      <c r="AC31" s="680" t="s">
        <v>575</v>
      </c>
      <c r="AD31" s="29" t="s">
        <v>21</v>
      </c>
      <c r="AE31" s="29" t="s">
        <v>21</v>
      </c>
      <c r="AF31" s="680"/>
      <c r="AG31" s="680"/>
      <c r="AH31" s="680"/>
      <c r="AI31" s="680" t="s">
        <v>691</v>
      </c>
      <c r="AJ31" s="29" t="s">
        <v>21</v>
      </c>
      <c r="AM31" s="29" t="s">
        <v>21</v>
      </c>
      <c r="AN31" s="680" t="s">
        <v>575</v>
      </c>
      <c r="AO31" s="29" t="s">
        <v>21</v>
      </c>
      <c r="AP31" s="29" t="s">
        <v>21</v>
      </c>
      <c r="AR31" s="29" t="s">
        <v>21</v>
      </c>
      <c r="AS31" s="680" t="s">
        <v>21</v>
      </c>
      <c r="AT31" s="680" t="s">
        <v>21</v>
      </c>
      <c r="AU31" s="680" t="s">
        <v>21</v>
      </c>
      <c r="AV31" s="680" t="s">
        <v>21</v>
      </c>
      <c r="AX31" s="680" t="s">
        <v>21</v>
      </c>
      <c r="AY31" s="680" t="s">
        <v>21</v>
      </c>
      <c r="AZ31" s="680" t="s">
        <v>21</v>
      </c>
      <c r="BB31" s="680" t="s">
        <v>575</v>
      </c>
      <c r="BC31" s="680" t="s">
        <v>535</v>
      </c>
      <c r="BD31" s="680" t="s">
        <v>547</v>
      </c>
      <c r="BE31" s="33" t="s">
        <v>628</v>
      </c>
      <c r="BF31" s="401" t="s">
        <v>666</v>
      </c>
      <c r="BG31" s="680" t="s">
        <v>666</v>
      </c>
      <c r="BH31" s="680" t="s">
        <v>666</v>
      </c>
      <c r="BI31" s="680" t="s">
        <v>666</v>
      </c>
      <c r="BJ31" s="680" t="s">
        <v>666</v>
      </c>
      <c r="BK31" s="27" t="s">
        <v>678</v>
      </c>
      <c r="BM31" s="680" t="s">
        <v>685</v>
      </c>
      <c r="BN31" s="680" t="s">
        <v>691</v>
      </c>
      <c r="BO31" s="680" t="s">
        <v>693</v>
      </c>
      <c r="BP31" s="680" t="s">
        <v>685</v>
      </c>
      <c r="BQ31" s="680" t="s">
        <v>691</v>
      </c>
      <c r="BR31" s="680" t="s">
        <v>691</v>
      </c>
      <c r="BS31" s="680" t="s">
        <v>691</v>
      </c>
      <c r="BT31" s="680" t="s">
        <v>691</v>
      </c>
      <c r="BU31" s="680" t="s">
        <v>691</v>
      </c>
      <c r="BW31" s="680" t="s">
        <v>693</v>
      </c>
      <c r="BX31" s="680" t="s">
        <v>691</v>
      </c>
      <c r="BY31" s="680" t="s">
        <v>691</v>
      </c>
      <c r="CB31" s="680" t="s">
        <v>575</v>
      </c>
      <c r="CE31" s="680" t="s">
        <v>691</v>
      </c>
      <c r="CF31" s="680" t="s">
        <v>738</v>
      </c>
      <c r="CG31" s="680" t="s">
        <v>691</v>
      </c>
      <c r="CH31" s="62" t="s">
        <v>691</v>
      </c>
      <c r="CK31" s="680" t="s">
        <v>691</v>
      </c>
      <c r="CL31" s="395"/>
      <c r="CM31" s="408"/>
      <c r="CN31" s="62" t="s">
        <v>691</v>
      </c>
      <c r="CO31" s="680" t="s">
        <v>691</v>
      </c>
      <c r="CP31" s="395"/>
      <c r="CQ31" s="680" t="s">
        <v>691</v>
      </c>
      <c r="CR31" s="680" t="s">
        <v>803</v>
      </c>
      <c r="CS31" s="395"/>
      <c r="CT31" s="408"/>
      <c r="CU31" s="395"/>
      <c r="CV31" s="107" t="s">
        <v>878</v>
      </c>
      <c r="CW31" s="737" t="s">
        <v>947</v>
      </c>
      <c r="CX31" s="46" t="s">
        <v>948</v>
      </c>
      <c r="CY31" s="737" t="s">
        <v>949</v>
      </c>
      <c r="CZ31" s="46" t="s">
        <v>950</v>
      </c>
      <c r="DA31" s="737" t="s">
        <v>948</v>
      </c>
      <c r="DB31" s="63" t="s">
        <v>691</v>
      </c>
      <c r="DC31" s="63" t="s">
        <v>1302</v>
      </c>
      <c r="DD31" s="63" t="s">
        <v>1299</v>
      </c>
      <c r="DE31" s="63"/>
      <c r="DF31" s="63" t="s">
        <v>691</v>
      </c>
      <c r="DG31" s="63" t="s">
        <v>378</v>
      </c>
      <c r="DH31" s="63" t="s">
        <v>1299</v>
      </c>
      <c r="DI31" s="63" t="s">
        <v>691</v>
      </c>
      <c r="DJ31" s="63" t="s">
        <v>691</v>
      </c>
      <c r="DK31" s="737" t="s">
        <v>691</v>
      </c>
      <c r="DL31" s="63" t="s">
        <v>691</v>
      </c>
      <c r="DM31" s="63" t="s">
        <v>691</v>
      </c>
      <c r="DN31" s="63" t="s">
        <v>691</v>
      </c>
      <c r="DO31" s="63" t="s">
        <v>1302</v>
      </c>
      <c r="DP31" s="63" t="s">
        <v>691</v>
      </c>
      <c r="DQ31" s="63" t="s">
        <v>1299</v>
      </c>
      <c r="DR31" s="63"/>
      <c r="DS31" s="63" t="s">
        <v>691</v>
      </c>
      <c r="DT31" s="63" t="s">
        <v>691</v>
      </c>
      <c r="DU31" s="63"/>
      <c r="DV31" s="63" t="s">
        <v>1325</v>
      </c>
      <c r="DW31" s="63" t="s">
        <v>691</v>
      </c>
      <c r="DX31" s="63" t="s">
        <v>1325</v>
      </c>
      <c r="DY31" s="63" t="s">
        <v>691</v>
      </c>
      <c r="DZ31" s="63" t="s">
        <v>691</v>
      </c>
      <c r="EA31" s="63" t="s">
        <v>691</v>
      </c>
      <c r="EB31" s="63" t="s">
        <v>691</v>
      </c>
      <c r="EC31" s="63" t="s">
        <v>1299</v>
      </c>
      <c r="ED31" s="63" t="s">
        <v>691</v>
      </c>
      <c r="EE31" s="63" t="s">
        <v>691</v>
      </c>
      <c r="EF31" s="63" t="s">
        <v>691</v>
      </c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 t="s">
        <v>691</v>
      </c>
      <c r="ES31" s="63" t="s">
        <v>691</v>
      </c>
      <c r="ET31" s="63" t="s">
        <v>691</v>
      </c>
      <c r="EU31" s="63" t="s">
        <v>691</v>
      </c>
      <c r="EV31" s="63" t="s">
        <v>691</v>
      </c>
      <c r="EW31" s="63" t="s">
        <v>691</v>
      </c>
      <c r="EX31" s="63" t="s">
        <v>691</v>
      </c>
      <c r="EY31" s="63" t="s">
        <v>691</v>
      </c>
      <c r="EZ31" s="395" t="s">
        <v>101</v>
      </c>
      <c r="FA31" s="83" t="s">
        <v>691</v>
      </c>
      <c r="FB31" s="83" t="s">
        <v>1299</v>
      </c>
      <c r="FC31" s="63" t="s">
        <v>691</v>
      </c>
      <c r="FD31" s="63" t="s">
        <v>691</v>
      </c>
      <c r="FE31" s="63" t="s">
        <v>691</v>
      </c>
      <c r="FF31" s="63" t="s">
        <v>691</v>
      </c>
      <c r="FG31" s="63" t="s">
        <v>691</v>
      </c>
      <c r="FH31" s="63" t="s">
        <v>691</v>
      </c>
      <c r="FI31" s="63" t="s">
        <v>691</v>
      </c>
      <c r="FJ31" s="63" t="s">
        <v>691</v>
      </c>
      <c r="FK31" s="63" t="s">
        <v>691</v>
      </c>
      <c r="FL31" s="452" t="s">
        <v>21</v>
      </c>
      <c r="FM31" s="113" t="s">
        <v>1484</v>
      </c>
      <c r="FN31" s="779" t="s">
        <v>1484</v>
      </c>
      <c r="FO31" s="746" t="s">
        <v>1484</v>
      </c>
      <c r="FP31" s="769" t="s">
        <v>575</v>
      </c>
      <c r="FQ31" s="746" t="s">
        <v>1484</v>
      </c>
      <c r="FR31" s="769" t="s">
        <v>1484</v>
      </c>
      <c r="FS31" s="746" t="s">
        <v>1484</v>
      </c>
      <c r="FT31" s="769"/>
      <c r="FU31" s="746"/>
      <c r="FV31" s="769" t="s">
        <v>691</v>
      </c>
      <c r="FW31" s="746" t="s">
        <v>1533</v>
      </c>
      <c r="FX31" s="769"/>
      <c r="FY31" s="746"/>
      <c r="FZ31" s="769" t="s">
        <v>691</v>
      </c>
      <c r="GA31" s="746"/>
      <c r="GB31" s="746"/>
      <c r="GC31" s="746" t="s">
        <v>575</v>
      </c>
      <c r="GD31" s="769"/>
      <c r="GE31" s="865"/>
      <c r="GF31" s="746" t="s">
        <v>575</v>
      </c>
      <c r="GG31" s="769"/>
      <c r="GH31" s="648" t="s">
        <v>691</v>
      </c>
      <c r="GI31" s="399" t="s">
        <v>1136</v>
      </c>
      <c r="GK31" s="784"/>
      <c r="GL31" s="390"/>
      <c r="GM31" s="850">
        <v>2012</v>
      </c>
      <c r="GN31" s="224">
        <f>COUNTIFS(C7:GI7,GM31,C5:GI5,GN3)</f>
        <v>1</v>
      </c>
      <c r="GO31" s="224">
        <f>COUNTIFS(C7:GI7,GM31,C6:GI6,GO3)</f>
        <v>16</v>
      </c>
      <c r="GP31" s="919"/>
      <c r="GQ31" s="850">
        <v>2012</v>
      </c>
      <c r="GR31" s="224">
        <f>COUNTIFS(C7:GI7,GQ31)</f>
        <v>17</v>
      </c>
      <c r="GS31" s="224">
        <f>GS30+GR31</f>
        <v>181</v>
      </c>
      <c r="GT31" s="307"/>
      <c r="GU31" s="219"/>
      <c r="GV31" s="224"/>
      <c r="GW31" s="224"/>
      <c r="GX31" s="224"/>
      <c r="GY31" s="224"/>
      <c r="GZ31" s="428"/>
      <c r="HA31" s="364" t="s">
        <v>1232</v>
      </c>
      <c r="HB31" s="362">
        <f>HC31+HD31+HE31+HF31+HG31</f>
        <v>1</v>
      </c>
      <c r="HC31" s="224">
        <f>COUNTIFS(C6:GI6,HA31,C18:GI18,HC25)</f>
        <v>0</v>
      </c>
      <c r="HD31" s="224">
        <f>COUNTIFS(C6:GI6,HA31,C18:GI18,HD25)</f>
        <v>1</v>
      </c>
      <c r="HE31" s="224">
        <f>COUNTIFS(C6:GI6,HA31,C18:GI18,HE25)</f>
        <v>0</v>
      </c>
      <c r="HF31" s="224">
        <f>COUNTIFS(C6:GI6,HA31,C18:GI18,HF25)</f>
        <v>0</v>
      </c>
      <c r="HG31" s="224">
        <f>COUNTIFS(C6:GI6,HA31,C18:GI18,HG25)</f>
        <v>0</v>
      </c>
      <c r="HH31" s="428"/>
      <c r="HI31" s="188"/>
      <c r="HJ31" s="188"/>
      <c r="HK31" s="188"/>
      <c r="HL31" s="188"/>
      <c r="HM31" s="188"/>
      <c r="HN31" s="188"/>
      <c r="HO31" s="626"/>
      <c r="HP31" s="401"/>
      <c r="HQ31" s="219"/>
      <c r="HR31" s="362"/>
      <c r="HS31" s="188"/>
      <c r="HT31" s="188"/>
      <c r="HU31" s="188"/>
      <c r="HV31" s="188"/>
      <c r="HW31" s="188"/>
      <c r="HX31" s="188"/>
      <c r="HZ31" s="867">
        <v>2011</v>
      </c>
      <c r="IA31" s="389">
        <f>SUMIFS(C23:GI23, C5:GI5, IA4, C7:GI7,HZ31)</f>
        <v>0</v>
      </c>
      <c r="IB31" s="389">
        <f>SUMIFS(C23:GI23, C6:GI6, IB4, C7:GI7,HZ31)</f>
        <v>77370</v>
      </c>
      <c r="IC31" s="389"/>
      <c r="ID31" s="867">
        <v>2011</v>
      </c>
      <c r="IE31" s="389">
        <f t="shared" si="2"/>
        <v>19787.400000000001</v>
      </c>
      <c r="IF31" s="389">
        <f t="shared" si="3"/>
        <v>414734</v>
      </c>
      <c r="IG31" s="389"/>
      <c r="IH31" s="188"/>
      <c r="II31" s="188"/>
      <c r="IJ31" s="188"/>
      <c r="IK31" s="224"/>
      <c r="IL31" s="428"/>
      <c r="IM31" s="850">
        <v>2012</v>
      </c>
      <c r="IN31" s="622">
        <f>SUMIFS(C23:GI23, C7:GI7,IM31)</f>
        <v>96879</v>
      </c>
      <c r="IO31" s="622">
        <f t="shared" si="1"/>
        <v>571827.4</v>
      </c>
      <c r="IP31" s="188"/>
      <c r="IQ31" s="188"/>
      <c r="IR31" s="401"/>
      <c r="IS31" s="188"/>
      <c r="IT31" s="188"/>
      <c r="IU31" s="188"/>
      <c r="IV31" s="188"/>
      <c r="IW31" s="188"/>
      <c r="IX31" s="188"/>
      <c r="IY31" s="188"/>
      <c r="IZ31" s="188"/>
      <c r="JA31" s="188"/>
      <c r="JB31" s="188"/>
      <c r="JC31" s="188"/>
      <c r="JD31" s="188"/>
      <c r="JE31" s="188"/>
      <c r="JF31" s="188"/>
      <c r="JG31" s="188"/>
      <c r="JH31" s="188"/>
      <c r="JI31" s="188"/>
      <c r="JJ31" s="188"/>
      <c r="JK31" s="188"/>
      <c r="JL31" s="188"/>
      <c r="JM31" s="188"/>
      <c r="JN31" s="188"/>
      <c r="JO31" s="188"/>
      <c r="JP31" s="188"/>
      <c r="JQ31" s="188"/>
      <c r="JR31" s="188"/>
      <c r="JS31" s="188"/>
      <c r="JT31" s="188"/>
      <c r="JU31" s="188"/>
    </row>
    <row r="32" spans="1:282" s="181" customFormat="1" ht="15" customHeight="1" outlineLevel="1">
      <c r="A32" s="181" t="s">
        <v>1632</v>
      </c>
      <c r="B32" s="241"/>
      <c r="C32" s="27"/>
      <c r="D32" s="408"/>
      <c r="E32" s="408"/>
      <c r="F32" s="408"/>
      <c r="G32" s="27"/>
      <c r="H32" s="408"/>
      <c r="I32" s="408"/>
      <c r="J32" s="408"/>
      <c r="K32" s="27"/>
      <c r="L32" s="27"/>
      <c r="M32" s="27"/>
      <c r="N32" s="27"/>
      <c r="O32" s="27"/>
      <c r="P32" s="27"/>
      <c r="Q32" s="27"/>
      <c r="R32" s="27"/>
      <c r="S32" s="29"/>
      <c r="T32" s="29"/>
      <c r="U32" s="29"/>
      <c r="V32" s="29"/>
      <c r="W32" s="29"/>
      <c r="X32" s="29"/>
      <c r="Y32" s="29"/>
      <c r="Z32" s="29"/>
      <c r="AA32" s="680"/>
      <c r="AB32" s="29"/>
      <c r="AC32" s="29"/>
      <c r="AD32" s="29"/>
      <c r="AE32" s="29"/>
      <c r="AF32" s="680"/>
      <c r="AG32" s="680"/>
      <c r="AH32" s="680"/>
      <c r="AI32" s="680"/>
      <c r="AJ32" s="29"/>
      <c r="AK32" s="107"/>
      <c r="AL32" s="107"/>
      <c r="AM32" s="29"/>
      <c r="AN32" s="27"/>
      <c r="AO32" s="29"/>
      <c r="AP32" s="29"/>
      <c r="AQ32" s="27"/>
      <c r="AR32" s="29"/>
      <c r="AS32" s="680"/>
      <c r="AT32" s="680"/>
      <c r="AU32" s="680"/>
      <c r="AV32" s="680"/>
      <c r="AW32" s="27"/>
      <c r="AX32" s="680"/>
      <c r="AY32" s="680"/>
      <c r="AZ32" s="680"/>
      <c r="BA32" s="27"/>
      <c r="BB32" s="27"/>
      <c r="BC32" s="680"/>
      <c r="BD32" s="680"/>
      <c r="BE32" s="33"/>
      <c r="BF32" s="401"/>
      <c r="BG32" s="680"/>
      <c r="BH32" s="680"/>
      <c r="BI32" s="680"/>
      <c r="BJ32" s="680"/>
      <c r="BK32" s="27"/>
      <c r="BL32" s="680"/>
      <c r="BM32" s="680"/>
      <c r="BN32" s="680"/>
      <c r="BO32" s="680"/>
      <c r="BP32" s="680"/>
      <c r="BQ32" s="680"/>
      <c r="BR32" s="680"/>
      <c r="BS32" s="680"/>
      <c r="BT32" s="680"/>
      <c r="BU32" s="680"/>
      <c r="BV32" s="680"/>
      <c r="BW32" s="680"/>
      <c r="BX32" s="680"/>
      <c r="BY32" s="680"/>
      <c r="BZ32" s="680"/>
      <c r="CA32" s="680"/>
      <c r="CB32" s="680"/>
      <c r="CC32" s="680"/>
      <c r="CD32" s="680"/>
      <c r="CE32" s="680"/>
      <c r="CF32" s="680"/>
      <c r="CG32" s="680"/>
      <c r="CH32" s="62"/>
      <c r="CI32" s="680"/>
      <c r="CJ32" s="62"/>
      <c r="CK32" s="680"/>
      <c r="CL32" s="395"/>
      <c r="CM32" s="408"/>
      <c r="CN32" s="62"/>
      <c r="CO32" s="680"/>
      <c r="CP32" s="395"/>
      <c r="CQ32" s="680"/>
      <c r="CR32" s="680"/>
      <c r="CS32" s="395"/>
      <c r="CT32" s="408"/>
      <c r="CU32" s="395"/>
      <c r="CV32" s="107"/>
      <c r="CW32" s="737"/>
      <c r="CX32" s="46"/>
      <c r="CY32" s="737"/>
      <c r="CZ32" s="46"/>
      <c r="DA32" s="737"/>
      <c r="DB32" s="737"/>
      <c r="DC32" s="737"/>
      <c r="DD32" s="737"/>
      <c r="DE32" s="737"/>
      <c r="DF32" s="737"/>
      <c r="DG32" s="737"/>
      <c r="DH32" s="737"/>
      <c r="DI32" s="737"/>
      <c r="DJ32" s="737"/>
      <c r="DK32" s="737"/>
      <c r="DL32" s="737"/>
      <c r="DM32" s="737"/>
      <c r="DN32" s="737"/>
      <c r="DO32" s="737"/>
      <c r="DP32" s="737"/>
      <c r="DQ32" s="737"/>
      <c r="DR32" s="737"/>
      <c r="DS32" s="737"/>
      <c r="DT32" s="737"/>
      <c r="DU32" s="737"/>
      <c r="DV32" s="737"/>
      <c r="DW32" s="737"/>
      <c r="DX32" s="737"/>
      <c r="DY32" s="737"/>
      <c r="DZ32" s="737"/>
      <c r="EA32" s="737"/>
      <c r="EB32" s="737"/>
      <c r="EC32" s="737"/>
      <c r="ED32" s="737"/>
      <c r="EE32" s="737"/>
      <c r="EF32" s="737"/>
      <c r="EG32" s="737"/>
      <c r="EH32" s="737"/>
      <c r="EI32" s="737"/>
      <c r="EJ32" s="737"/>
      <c r="EK32" s="737"/>
      <c r="EL32" s="737"/>
      <c r="EM32" s="737"/>
      <c r="EN32" s="737"/>
      <c r="EO32" s="737"/>
      <c r="EP32" s="737"/>
      <c r="EQ32" s="737"/>
      <c r="ER32" s="737"/>
      <c r="ES32" s="737"/>
      <c r="ET32" s="737"/>
      <c r="EU32" s="737"/>
      <c r="EV32" s="737"/>
      <c r="EW32" s="737"/>
      <c r="EX32" s="737"/>
      <c r="EY32" s="737"/>
      <c r="EZ32" s="737"/>
      <c r="FA32" s="737"/>
      <c r="FB32" s="737"/>
      <c r="FC32" s="737"/>
      <c r="FD32" s="737"/>
      <c r="FE32" s="737"/>
      <c r="FF32" s="737"/>
      <c r="FG32" s="737"/>
      <c r="FH32" s="737"/>
      <c r="FI32" s="737"/>
      <c r="FJ32" s="737"/>
      <c r="FK32" s="737"/>
      <c r="FL32" s="452"/>
      <c r="FM32" s="638"/>
      <c r="FN32" s="452"/>
      <c r="FO32" s="113"/>
      <c r="FP32" s="452"/>
      <c r="FQ32" s="113"/>
      <c r="FR32" s="452"/>
      <c r="FS32" s="113"/>
      <c r="FT32" s="452"/>
      <c r="FU32" s="113"/>
      <c r="FV32" s="452"/>
      <c r="FW32" s="113"/>
      <c r="FX32" s="452"/>
      <c r="FY32" s="113"/>
      <c r="FZ32" s="452"/>
      <c r="GA32" s="113"/>
      <c r="GB32" s="113"/>
      <c r="GC32" s="113"/>
      <c r="GD32" s="452"/>
      <c r="GE32" s="113"/>
      <c r="GF32" s="113"/>
      <c r="GG32" s="452"/>
      <c r="GH32" s="638"/>
      <c r="GI32" s="399"/>
      <c r="GJ32" s="882"/>
      <c r="GK32" s="784"/>
      <c r="GL32" s="390"/>
      <c r="GM32" s="850">
        <v>2013</v>
      </c>
      <c r="GN32" s="224">
        <f>COUNTIFS(C7:GI7,GM32,C5:GI5,GN3)</f>
        <v>0</v>
      </c>
      <c r="GO32" s="224">
        <f>COUNTIFS(C7:GI7,GM32,C6:GI6,GO3)</f>
        <v>7</v>
      </c>
      <c r="GP32" s="922"/>
      <c r="GQ32" s="850">
        <v>2013</v>
      </c>
      <c r="GR32" s="224">
        <f>COUNTIFS(C7:GI7,GQ32)</f>
        <v>7</v>
      </c>
      <c r="GS32" s="224">
        <f>GS31+GR32</f>
        <v>188</v>
      </c>
      <c r="GT32" s="307"/>
      <c r="GU32" s="219"/>
      <c r="GV32" s="188"/>
      <c r="GW32" s="188"/>
      <c r="GX32" s="224"/>
      <c r="GY32" s="224"/>
      <c r="GZ32" s="428"/>
      <c r="HA32" s="364" t="s">
        <v>1234</v>
      </c>
      <c r="HB32" s="362">
        <f>HC32+HD32+HE32+HF32+HG32</f>
        <v>3</v>
      </c>
      <c r="HC32" s="224">
        <f>COUNTIFS(C6:GI6,HA32,C18:GI18,HC25)</f>
        <v>0</v>
      </c>
      <c r="HD32" s="224">
        <f>COUNTIFS(C6:GI6,HA32,C18:GI18,HD25)</f>
        <v>2</v>
      </c>
      <c r="HE32" s="224">
        <f>COUNTIFS(C6:GI6,HA32,C18:GI18,HE25)</f>
        <v>1</v>
      </c>
      <c r="HF32" s="224">
        <f>COUNTIFS(C6:GI6,HA32,C18:GI18,HF25)</f>
        <v>0</v>
      </c>
      <c r="HG32" s="224">
        <f>COUNTIFS(C6:GI6,HA32,C18:GI18,HG25)</f>
        <v>0</v>
      </c>
      <c r="HH32" s="428"/>
      <c r="HI32" s="188"/>
      <c r="HJ32" s="188"/>
      <c r="HK32" s="188"/>
      <c r="HL32" s="188"/>
      <c r="HM32" s="188"/>
      <c r="HN32" s="188"/>
      <c r="HO32" s="626"/>
      <c r="HP32" s="401"/>
      <c r="HQ32" s="188"/>
      <c r="HR32" s="362"/>
      <c r="HS32" s="188"/>
      <c r="HT32" s="188"/>
      <c r="HU32" s="188"/>
      <c r="HV32" s="188"/>
      <c r="HW32" s="188"/>
      <c r="HX32" s="188"/>
      <c r="HY32" s="428"/>
      <c r="HZ32" s="867">
        <v>2012</v>
      </c>
      <c r="IA32" s="389">
        <f>SUMIFS(C23:GI23, C5:GI5, IA4, C7:GI7,HZ32)</f>
        <v>5000</v>
      </c>
      <c r="IB32" s="389">
        <f>SUMIFS(C23:GI23, C6:GI6, IB4, C7:GI7,HZ32)</f>
        <v>91879</v>
      </c>
      <c r="IC32" s="616"/>
      <c r="ID32" s="867">
        <v>2012</v>
      </c>
      <c r="IE32" s="389">
        <f>SUM(IE31,IA32)</f>
        <v>24787.4</v>
      </c>
      <c r="IF32" s="389">
        <f>IB32+IF31</f>
        <v>506613</v>
      </c>
      <c r="IG32" s="389"/>
      <c r="IH32" s="224"/>
      <c r="II32" s="224"/>
      <c r="IJ32" s="224"/>
      <c r="IK32" s="188"/>
      <c r="IL32" s="401"/>
      <c r="IM32" s="850">
        <v>2013</v>
      </c>
      <c r="IN32" s="622">
        <f>SUMIFS(C23:GI23, C7:GI7,IM32)</f>
        <v>66487</v>
      </c>
      <c r="IO32" s="622">
        <f>IO31+IN32</f>
        <v>638314.4</v>
      </c>
      <c r="IP32" s="188"/>
      <c r="IQ32" s="188"/>
      <c r="IR32" s="401"/>
      <c r="IS32" s="188"/>
      <c r="IT32" s="188"/>
      <c r="IU32" s="188"/>
      <c r="IV32" s="188"/>
      <c r="IW32" s="188"/>
      <c r="IX32" s="188"/>
      <c r="IY32" s="188"/>
      <c r="IZ32" s="188"/>
      <c r="JA32" s="188"/>
      <c r="JB32" s="188"/>
      <c r="JC32" s="188"/>
      <c r="JD32" s="188"/>
      <c r="JE32" s="188"/>
      <c r="JF32" s="188"/>
      <c r="JG32" s="188"/>
      <c r="JH32" s="188"/>
      <c r="JI32" s="188"/>
      <c r="JJ32" s="188"/>
      <c r="JK32" s="188"/>
      <c r="JL32" s="188"/>
      <c r="JM32" s="188"/>
      <c r="JN32" s="188"/>
      <c r="JO32" s="188"/>
      <c r="JP32" s="188"/>
      <c r="JQ32" s="188"/>
      <c r="JR32" s="188"/>
      <c r="JS32" s="188"/>
      <c r="JT32" s="188"/>
      <c r="JU32" s="188"/>
    </row>
    <row r="33" spans="1:286" s="66" customFormat="1" ht="15" customHeight="1" outlineLevel="1">
      <c r="A33" s="67" t="s">
        <v>60</v>
      </c>
      <c r="B33" s="241" t="s">
        <v>246</v>
      </c>
      <c r="C33" s="37">
        <v>64</v>
      </c>
      <c r="D33" s="37"/>
      <c r="E33" s="408"/>
      <c r="F33" s="408"/>
      <c r="G33" s="37">
        <v>60</v>
      </c>
      <c r="H33" s="408"/>
      <c r="I33" s="408"/>
      <c r="J33" s="408"/>
      <c r="K33" s="37">
        <v>175</v>
      </c>
      <c r="L33" s="37">
        <v>14</v>
      </c>
      <c r="M33" s="37">
        <v>16</v>
      </c>
      <c r="N33" s="37">
        <v>29</v>
      </c>
      <c r="O33" s="37"/>
      <c r="P33" s="37"/>
      <c r="Q33" s="37"/>
      <c r="R33" s="37"/>
      <c r="S33" s="38" t="s">
        <v>340</v>
      </c>
      <c r="T33" s="38" t="s">
        <v>341</v>
      </c>
      <c r="U33" s="38">
        <v>12000</v>
      </c>
      <c r="V33" s="38" t="s">
        <v>342</v>
      </c>
      <c r="W33" s="38" t="s">
        <v>343</v>
      </c>
      <c r="X33" s="38">
        <v>2000</v>
      </c>
      <c r="Y33" s="37"/>
      <c r="Z33" s="38">
        <v>1700</v>
      </c>
      <c r="AA33" s="38"/>
      <c r="AB33" s="37"/>
      <c r="AC33" s="37"/>
      <c r="AD33" s="38">
        <v>2500</v>
      </c>
      <c r="AE33" s="38">
        <v>1200</v>
      </c>
      <c r="AF33" s="38"/>
      <c r="AG33" s="38"/>
      <c r="AH33" s="38"/>
      <c r="AI33" s="38"/>
      <c r="AJ33" s="37"/>
      <c r="AK33" s="255"/>
      <c r="AL33" s="255"/>
      <c r="AM33" s="38" t="s">
        <v>450</v>
      </c>
      <c r="AN33" s="37"/>
      <c r="AO33" s="38">
        <v>1000</v>
      </c>
      <c r="AP33" s="37"/>
      <c r="AQ33" s="37"/>
      <c r="AR33" s="37"/>
      <c r="AS33" s="37"/>
      <c r="AT33" s="38">
        <v>4000</v>
      </c>
      <c r="AU33" s="38">
        <v>1200</v>
      </c>
      <c r="AV33" s="38">
        <v>10000</v>
      </c>
      <c r="AW33" s="37"/>
      <c r="AX33" s="38">
        <v>1500</v>
      </c>
      <c r="AY33" s="38">
        <v>800</v>
      </c>
      <c r="AZ33" s="38">
        <v>4000</v>
      </c>
      <c r="BA33" s="37"/>
      <c r="BB33" s="37"/>
      <c r="BC33" s="38" t="s">
        <v>536</v>
      </c>
      <c r="BD33" s="38">
        <v>3</v>
      </c>
      <c r="BE33" s="38" t="s">
        <v>629</v>
      </c>
      <c r="BF33" s="38"/>
      <c r="BG33" s="38">
        <v>1000</v>
      </c>
      <c r="BH33" s="38"/>
      <c r="BI33" s="38">
        <v>4500</v>
      </c>
      <c r="BJ33" s="38">
        <v>5700</v>
      </c>
      <c r="BK33" s="37">
        <v>6000</v>
      </c>
      <c r="BL33" s="38"/>
      <c r="BM33" s="38">
        <v>2750</v>
      </c>
      <c r="BN33" s="38"/>
      <c r="BO33" s="38">
        <v>20000</v>
      </c>
      <c r="BP33" s="38">
        <v>1000</v>
      </c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>
        <v>60000</v>
      </c>
      <c r="CG33" s="38"/>
      <c r="CH33" s="85"/>
      <c r="CI33" s="38"/>
      <c r="CJ33" s="85"/>
      <c r="CK33" s="38"/>
      <c r="CL33" s="85"/>
      <c r="CM33" s="38"/>
      <c r="CN33" s="85"/>
      <c r="CO33" s="38"/>
      <c r="CP33" s="85"/>
      <c r="CQ33" s="38"/>
      <c r="CR33" s="37">
        <v>900000</v>
      </c>
      <c r="CS33" s="395"/>
      <c r="CT33" s="408"/>
      <c r="CU33" s="395"/>
      <c r="CV33" s="255">
        <v>5000</v>
      </c>
      <c r="CW33" s="83">
        <v>72</v>
      </c>
      <c r="CX33" s="37">
        <v>395</v>
      </c>
      <c r="CY33" s="83" t="s">
        <v>951</v>
      </c>
      <c r="CZ33" s="37">
        <v>800</v>
      </c>
      <c r="DA33" s="83">
        <v>64</v>
      </c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>
        <v>93</v>
      </c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456" t="s">
        <v>952</v>
      </c>
      <c r="FM33" s="643"/>
      <c r="FN33" s="456"/>
      <c r="FO33" s="119"/>
      <c r="FP33" s="456"/>
      <c r="FQ33" s="119"/>
      <c r="FR33" s="456"/>
      <c r="FS33" s="119"/>
      <c r="FT33" s="456"/>
      <c r="FU33" s="119"/>
      <c r="FV33" s="456"/>
      <c r="FW33" s="119"/>
      <c r="FX33" s="456"/>
      <c r="FY33" s="119"/>
      <c r="FZ33" s="456"/>
      <c r="GA33" s="119">
        <v>12000</v>
      </c>
      <c r="GB33" s="119"/>
      <c r="GC33" s="119"/>
      <c r="GD33" s="456"/>
      <c r="GE33" s="119"/>
      <c r="GF33" s="119"/>
      <c r="GG33" s="456"/>
      <c r="GH33" s="643"/>
      <c r="GI33" s="465">
        <v>16</v>
      </c>
      <c r="GJ33" s="886"/>
      <c r="GK33" s="376"/>
      <c r="GL33" s="362"/>
      <c r="GM33" s="850">
        <v>2014</v>
      </c>
      <c r="GN33" s="224">
        <f>COUNTIFS(C7:GI7,GM33,C5:GI5,GN3)</f>
        <v>0</v>
      </c>
      <c r="GO33" s="224">
        <f>COUNTIFS(C7:GI7,GM33,C6:GI6,GO3)</f>
        <v>1</v>
      </c>
      <c r="GP33" s="922"/>
      <c r="GQ33" s="850">
        <v>2014</v>
      </c>
      <c r="GR33" s="224">
        <f>COUNTIFS(C7:GI7,GQ33)</f>
        <v>1</v>
      </c>
      <c r="GS33" s="224">
        <f>GS32+GR33</f>
        <v>189</v>
      </c>
      <c r="GT33" s="307"/>
      <c r="GU33" s="219"/>
      <c r="GV33" s="188"/>
      <c r="GW33" s="188"/>
      <c r="GX33" s="224"/>
      <c r="GY33" s="224"/>
      <c r="GZ33" s="428"/>
      <c r="HA33" s="188"/>
      <c r="HB33" s="219"/>
      <c r="HC33" s="219"/>
      <c r="HD33" s="219"/>
      <c r="HE33" s="219"/>
      <c r="HF33" s="219"/>
      <c r="HG33" s="219"/>
      <c r="HH33" s="405"/>
      <c r="HI33" s="188"/>
      <c r="HJ33" s="188"/>
      <c r="HK33" s="188"/>
      <c r="HL33" s="188"/>
      <c r="HM33" s="188"/>
      <c r="HN33" s="188"/>
      <c r="HO33" s="188"/>
      <c r="HP33" s="401"/>
      <c r="HQ33" s="188"/>
      <c r="HR33" s="188"/>
      <c r="HS33" s="188"/>
      <c r="HT33" s="188"/>
      <c r="HU33" s="188"/>
      <c r="HV33" s="188"/>
      <c r="HW33" s="188"/>
      <c r="HX33" s="188"/>
      <c r="HY33" s="401"/>
      <c r="HZ33" s="867">
        <v>2013</v>
      </c>
      <c r="IA33" s="389">
        <f>SUMIFS(C23:GI23, C5:GI5, IA4, C7:GI7,HZ33)</f>
        <v>0</v>
      </c>
      <c r="IB33" s="389">
        <f>SUMIFS(C23:GI23, C6:GI6, IB4, C7:GI7,HZ33)</f>
        <v>66487</v>
      </c>
      <c r="IC33" s="616"/>
      <c r="ID33" s="867">
        <v>2013</v>
      </c>
      <c r="IE33" s="389">
        <f>SUM(IA33+IE32)</f>
        <v>24787.4</v>
      </c>
      <c r="IF33" s="389">
        <f>IF32+IB33</f>
        <v>573100</v>
      </c>
      <c r="IG33" s="389"/>
      <c r="IH33" s="224"/>
      <c r="II33" s="224"/>
      <c r="IJ33" s="224"/>
      <c r="IK33" s="188"/>
      <c r="IL33" s="401"/>
      <c r="IM33" s="850">
        <v>2014</v>
      </c>
      <c r="IN33" s="622">
        <f>SUMIFS(C23:GI23, C7:GI7,IM33)</f>
        <v>1500</v>
      </c>
      <c r="IO33" s="622">
        <f>IO32+IN33</f>
        <v>639814.40000000002</v>
      </c>
      <c r="IP33" s="188"/>
      <c r="IQ33" s="188"/>
      <c r="IR33" s="401"/>
      <c r="IS33" s="188"/>
      <c r="IT33" s="224"/>
      <c r="IU33" s="224"/>
      <c r="IV33" s="224"/>
      <c r="IW33" s="224"/>
      <c r="IX33" s="224"/>
      <c r="IY33" s="224"/>
      <c r="IZ33" s="224"/>
      <c r="JA33" s="224"/>
      <c r="JB33" s="224"/>
      <c r="JC33" s="224"/>
      <c r="JD33" s="224"/>
      <c r="JE33" s="224"/>
      <c r="JF33" s="224"/>
      <c r="JG33" s="224"/>
      <c r="JH33" s="224"/>
      <c r="JI33" s="224"/>
      <c r="JJ33" s="224"/>
      <c r="JK33" s="224"/>
      <c r="JL33" s="224"/>
      <c r="JM33" s="224"/>
      <c r="JN33" s="224"/>
      <c r="JO33" s="224"/>
      <c r="JP33" s="224"/>
      <c r="JQ33" s="224"/>
      <c r="JR33" s="224"/>
      <c r="JS33" s="224"/>
      <c r="JT33" s="224"/>
      <c r="JU33" s="224"/>
    </row>
    <row r="34" spans="1:286" ht="15" customHeight="1">
      <c r="A34" s="11" t="s">
        <v>374</v>
      </c>
      <c r="B34" s="241" t="s">
        <v>248</v>
      </c>
      <c r="S34" s="38" t="s">
        <v>344</v>
      </c>
      <c r="T34" s="38" t="s">
        <v>345</v>
      </c>
      <c r="U34" s="38" t="s">
        <v>346</v>
      </c>
      <c r="V34" s="38" t="s">
        <v>347</v>
      </c>
      <c r="W34" s="29" t="s">
        <v>348</v>
      </c>
      <c r="BC34" s="680" t="s">
        <v>537</v>
      </c>
      <c r="BD34" s="680" t="s">
        <v>548</v>
      </c>
      <c r="BE34" s="38" t="s">
        <v>630</v>
      </c>
      <c r="CW34" s="83" t="s">
        <v>953</v>
      </c>
      <c r="CX34" s="37" t="s">
        <v>954</v>
      </c>
      <c r="CY34" s="83"/>
      <c r="CZ34" s="37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456"/>
      <c r="FM34" s="643"/>
      <c r="FN34" s="456"/>
      <c r="FO34" s="119"/>
      <c r="FP34" s="456"/>
      <c r="FQ34" s="119"/>
      <c r="FR34" s="456"/>
      <c r="FS34" s="119"/>
      <c r="FT34" s="456"/>
      <c r="FU34" s="119"/>
      <c r="FV34" s="456"/>
      <c r="FW34" s="119"/>
      <c r="FX34" s="456"/>
      <c r="FY34" s="119"/>
      <c r="FZ34" s="456"/>
      <c r="GA34" s="119"/>
      <c r="GB34" s="119"/>
      <c r="GC34" s="119"/>
      <c r="GD34" s="456"/>
      <c r="GE34" s="119"/>
      <c r="GF34" s="119"/>
      <c r="GG34" s="456"/>
      <c r="GH34" s="643"/>
      <c r="GI34" s="399" t="s">
        <v>1137</v>
      </c>
      <c r="GK34" s="376"/>
      <c r="GL34" s="362"/>
      <c r="GM34" s="850" t="s">
        <v>1556</v>
      </c>
      <c r="GN34" s="362">
        <f>SUM(GN4:GN33)</f>
        <v>8</v>
      </c>
      <c r="GO34" s="362">
        <f>SUM(GO4:GO33)</f>
        <v>177</v>
      </c>
      <c r="GP34" s="919"/>
      <c r="GQ34" s="850">
        <v>0</v>
      </c>
      <c r="GR34" s="224">
        <f>COUNTIFS(C7:GI7,GQ34)</f>
        <v>0</v>
      </c>
      <c r="GS34" s="224">
        <f>GS33+GR34</f>
        <v>189</v>
      </c>
      <c r="GT34" s="307"/>
      <c r="GU34" s="219"/>
      <c r="GV34" s="188"/>
      <c r="GW34" s="188"/>
      <c r="GX34" s="224"/>
      <c r="GY34" s="224"/>
      <c r="GZ34" s="428"/>
      <c r="HA34" s="188"/>
      <c r="HB34" s="188"/>
      <c r="HC34" s="188"/>
      <c r="HD34" s="188"/>
      <c r="HE34" s="188"/>
      <c r="HF34" s="188"/>
      <c r="HG34" s="188"/>
      <c r="HH34" s="401"/>
      <c r="HI34" s="219"/>
      <c r="HJ34" s="188"/>
      <c r="HK34" s="188"/>
      <c r="HL34" s="188"/>
      <c r="HM34" s="188"/>
      <c r="HN34" s="188"/>
      <c r="HO34" s="188"/>
      <c r="HP34" s="401"/>
      <c r="HQ34" s="188"/>
      <c r="HR34" s="188"/>
      <c r="HS34" s="188"/>
      <c r="HT34" s="188"/>
      <c r="HU34" s="188"/>
      <c r="HV34" s="188"/>
      <c r="HW34" s="188"/>
      <c r="HX34" s="188"/>
      <c r="HZ34" s="867">
        <v>2014</v>
      </c>
      <c r="IA34" s="389">
        <f>SUMIFS(C23:GI23, C5:GI5, IA4, C7:GI7,HZ34)</f>
        <v>0</v>
      </c>
      <c r="IB34" s="389">
        <f>SUMIFS(C23:GI23, C6:GI6, IB4, C7:GI7,HZ34)</f>
        <v>1500</v>
      </c>
      <c r="IC34" s="616"/>
      <c r="ID34" s="904">
        <v>2014</v>
      </c>
      <c r="IE34" s="388">
        <f>IE33+IA34</f>
        <v>24787.4</v>
      </c>
      <c r="IF34" s="388">
        <f>IF33+IB34</f>
        <v>574600</v>
      </c>
      <c r="IG34" s="388"/>
      <c r="IH34" s="188"/>
      <c r="II34" s="188"/>
      <c r="IJ34" s="188"/>
      <c r="IK34" s="188"/>
      <c r="IL34" s="401"/>
      <c r="IM34" s="850">
        <v>0</v>
      </c>
      <c r="IN34" s="622">
        <f>SUMIFS(C23:GI23, C7:GI7,IM34)</f>
        <v>0</v>
      </c>
      <c r="IO34" s="622">
        <f>IO33+IN34</f>
        <v>639814.40000000002</v>
      </c>
      <c r="IP34" s="188"/>
      <c r="IQ34" s="188"/>
      <c r="IR34" s="428"/>
      <c r="IS34" s="224"/>
      <c r="IT34" s="188"/>
      <c r="IU34" s="188"/>
      <c r="IV34" s="188"/>
      <c r="IW34" s="188"/>
      <c r="IX34" s="188"/>
      <c r="IY34" s="188"/>
      <c r="IZ34" s="188"/>
      <c r="JA34" s="188"/>
      <c r="JB34" s="188"/>
      <c r="JC34" s="188"/>
      <c r="JD34" s="188"/>
      <c r="JE34" s="188"/>
      <c r="JF34" s="188"/>
      <c r="JG34" s="188"/>
      <c r="JH34" s="188"/>
      <c r="JI34" s="188"/>
      <c r="JJ34" s="188"/>
      <c r="JK34" s="188"/>
      <c r="JL34" s="188"/>
      <c r="JM34" s="188"/>
      <c r="JN34" s="188"/>
      <c r="JO34" s="188"/>
      <c r="JP34" s="188"/>
      <c r="JQ34" s="188"/>
      <c r="JR34" s="188"/>
      <c r="JS34" s="188"/>
      <c r="JT34" s="188"/>
      <c r="JU34" s="188"/>
    </row>
    <row r="35" spans="1:286" s="69" customFormat="1" ht="15" customHeight="1">
      <c r="A35" s="53" t="s">
        <v>31</v>
      </c>
      <c r="B35" s="54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106"/>
      <c r="AL35" s="106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4"/>
      <c r="BD35" s="34"/>
      <c r="BE35" s="34"/>
      <c r="BK35" s="30"/>
      <c r="CH35" s="435"/>
      <c r="CJ35" s="435"/>
      <c r="CL35" s="435"/>
      <c r="CN35" s="435"/>
      <c r="CP35" s="435"/>
      <c r="CS35" s="440"/>
      <c r="CT35" s="53"/>
      <c r="CU35" s="440"/>
      <c r="CV35" s="106"/>
      <c r="CW35" s="444"/>
      <c r="CX35" s="229"/>
      <c r="CY35" s="448"/>
      <c r="CZ35" s="30"/>
      <c r="DA35" s="448"/>
      <c r="DB35" s="448"/>
      <c r="DC35" s="448"/>
      <c r="DD35" s="448"/>
      <c r="DE35" s="448"/>
      <c r="DF35" s="448"/>
      <c r="DG35" s="448"/>
      <c r="DH35" s="448"/>
      <c r="DI35" s="448"/>
      <c r="DJ35" s="448"/>
      <c r="DK35" s="448"/>
      <c r="DL35" s="448"/>
      <c r="DM35" s="448"/>
      <c r="DN35" s="448"/>
      <c r="DO35" s="448"/>
      <c r="DP35" s="448"/>
      <c r="DQ35" s="448"/>
      <c r="DR35" s="448"/>
      <c r="DS35" s="448"/>
      <c r="DT35" s="448"/>
      <c r="DU35" s="448"/>
      <c r="DV35" s="448"/>
      <c r="DW35" s="448"/>
      <c r="DX35" s="448"/>
      <c r="DY35" s="448"/>
      <c r="DZ35" s="448"/>
      <c r="EA35" s="448"/>
      <c r="EB35" s="448"/>
      <c r="EC35" s="448"/>
      <c r="ED35" s="448"/>
      <c r="EE35" s="448"/>
      <c r="EF35" s="448"/>
      <c r="EG35" s="448"/>
      <c r="EH35" s="448"/>
      <c r="EI35" s="448"/>
      <c r="EJ35" s="448"/>
      <c r="EK35" s="448"/>
      <c r="EL35" s="448"/>
      <c r="EM35" s="448"/>
      <c r="EN35" s="448"/>
      <c r="EO35" s="448"/>
      <c r="EP35" s="448"/>
      <c r="EQ35" s="448"/>
      <c r="ER35" s="448"/>
      <c r="ES35" s="448"/>
      <c r="ET35" s="448"/>
      <c r="EU35" s="448"/>
      <c r="EV35" s="448"/>
      <c r="EW35" s="448"/>
      <c r="EX35" s="448"/>
      <c r="EY35" s="448"/>
      <c r="EZ35" s="448"/>
      <c r="FA35" s="448"/>
      <c r="FB35" s="448"/>
      <c r="FC35" s="448"/>
      <c r="FD35" s="448"/>
      <c r="FE35" s="448"/>
      <c r="FF35" s="448"/>
      <c r="FG35" s="448"/>
      <c r="FH35" s="448"/>
      <c r="FI35" s="448"/>
      <c r="FJ35" s="448"/>
      <c r="FK35" s="448"/>
      <c r="FL35" s="230"/>
      <c r="FM35" s="634"/>
      <c r="FN35" s="230"/>
      <c r="FO35" s="776"/>
      <c r="FP35" s="230"/>
      <c r="FQ35" s="776"/>
      <c r="FR35" s="230"/>
      <c r="FS35" s="776"/>
      <c r="FT35" s="230"/>
      <c r="FU35" s="776"/>
      <c r="FV35" s="230"/>
      <c r="FW35" s="776"/>
      <c r="FX35" s="230"/>
      <c r="FY35" s="776"/>
      <c r="FZ35" s="230"/>
      <c r="GA35" s="776"/>
      <c r="GB35" s="776"/>
      <c r="GC35" s="776"/>
      <c r="GD35" s="230"/>
      <c r="GE35" s="776"/>
      <c r="GF35" s="776"/>
      <c r="GG35" s="230"/>
      <c r="GH35" s="634"/>
      <c r="GI35" s="295"/>
      <c r="GJ35" s="882"/>
      <c r="GK35" s="376"/>
      <c r="GL35" s="362"/>
      <c r="GM35" s="307"/>
      <c r="GN35" s="224"/>
      <c r="GO35" s="188"/>
      <c r="GP35" s="919"/>
      <c r="GQ35" s="850" t="s">
        <v>1556</v>
      </c>
      <c r="GR35" s="362">
        <f>SUM(GR4:GR34)</f>
        <v>189</v>
      </c>
      <c r="GS35" s="224"/>
      <c r="GT35" s="307"/>
      <c r="GU35" s="219"/>
      <c r="GV35" s="188"/>
      <c r="GW35" s="188"/>
      <c r="GX35" s="224"/>
      <c r="GY35" s="224"/>
      <c r="GZ35" s="428"/>
      <c r="HA35" s="224"/>
      <c r="HB35" s="224"/>
      <c r="HC35" s="188"/>
      <c r="HD35" s="188"/>
      <c r="HE35" s="188"/>
      <c r="HF35" s="188"/>
      <c r="HG35" s="188"/>
      <c r="HH35" s="401"/>
      <c r="HI35" s="188"/>
      <c r="HJ35" s="188"/>
      <c r="HK35" s="188"/>
      <c r="HL35" s="188"/>
      <c r="HM35" s="188"/>
      <c r="HN35" s="188"/>
      <c r="HO35" s="188"/>
      <c r="HP35" s="401"/>
      <c r="HQ35" s="188"/>
      <c r="HR35" s="188"/>
      <c r="HS35" s="188"/>
      <c r="HT35" s="188"/>
      <c r="HU35" s="188"/>
      <c r="HV35" s="188"/>
      <c r="HW35" s="188"/>
      <c r="HX35" s="188"/>
      <c r="HY35" s="401"/>
      <c r="HZ35" s="904" t="s">
        <v>1556</v>
      </c>
      <c r="IA35" s="388">
        <f>SUM(IA5:IA34)</f>
        <v>24787.4</v>
      </c>
      <c r="IB35" s="388">
        <f>SUM(IB5:IB34)</f>
        <v>574600</v>
      </c>
      <c r="IC35" s="616"/>
      <c r="ID35" s="616"/>
      <c r="IE35" s="188"/>
      <c r="IF35" s="188"/>
      <c r="IG35" s="188"/>
      <c r="IH35" s="188"/>
      <c r="II35" s="188"/>
      <c r="IJ35" s="188"/>
      <c r="IK35" s="188"/>
      <c r="IL35" s="401"/>
      <c r="IM35" s="188"/>
      <c r="IN35" s="307"/>
      <c r="IO35" s="622">
        <f>SUM(IO4:IO34)</f>
        <v>5684215.4000000004</v>
      </c>
      <c r="IP35" s="622"/>
      <c r="IQ35" s="224"/>
      <c r="IR35" s="428"/>
      <c r="IS35" s="941"/>
      <c r="IT35" s="224"/>
      <c r="IU35" s="224"/>
      <c r="IV35" s="224"/>
      <c r="IW35" s="224"/>
      <c r="IX35" s="188"/>
      <c r="IY35" s="188"/>
      <c r="IZ35" s="188"/>
      <c r="JA35" s="188"/>
      <c r="JB35" s="188"/>
      <c r="JC35" s="188"/>
      <c r="JD35" s="188"/>
      <c r="JE35" s="188"/>
      <c r="JF35" s="188"/>
      <c r="JG35" s="188"/>
      <c r="JH35" s="188"/>
      <c r="JI35" s="188"/>
      <c r="JJ35" s="188"/>
      <c r="JK35" s="188"/>
      <c r="JL35" s="188"/>
      <c r="JM35" s="188"/>
      <c r="JN35" s="188"/>
      <c r="JO35" s="188"/>
      <c r="JP35" s="188"/>
      <c r="JQ35" s="188"/>
      <c r="JR35" s="188"/>
      <c r="JS35" s="188"/>
      <c r="JT35" s="188"/>
      <c r="JU35" s="188"/>
      <c r="JV35" s="188"/>
      <c r="JW35" s="188"/>
      <c r="JX35" s="188"/>
      <c r="JY35" s="188"/>
      <c r="JZ35" s="326"/>
    </row>
    <row r="36" spans="1:286" ht="15" customHeight="1" outlineLevel="1">
      <c r="A36" s="5" t="s">
        <v>75</v>
      </c>
      <c r="B36" s="241" t="s">
        <v>240</v>
      </c>
      <c r="C36" s="27" t="s">
        <v>28</v>
      </c>
      <c r="E36" s="27" t="s">
        <v>28</v>
      </c>
      <c r="F36" s="27" t="s">
        <v>28</v>
      </c>
      <c r="G36" s="27" t="s">
        <v>28</v>
      </c>
      <c r="H36" s="27" t="s">
        <v>28</v>
      </c>
      <c r="I36" s="27" t="s">
        <v>28</v>
      </c>
      <c r="K36" s="27" t="s">
        <v>28</v>
      </c>
      <c r="L36" s="27" t="s">
        <v>28</v>
      </c>
      <c r="M36" s="27" t="s">
        <v>28</v>
      </c>
      <c r="N36" s="27" t="s">
        <v>28</v>
      </c>
      <c r="T36" s="27"/>
      <c r="W36" s="27" t="s">
        <v>28</v>
      </c>
      <c r="X36" s="29" t="s">
        <v>419</v>
      </c>
      <c r="Y36" s="27" t="str">
        <f>X36</f>
        <v xml:space="preserve">Plate Heat Exchanger </v>
      </c>
      <c r="Z36" s="29" t="s">
        <v>430</v>
      </c>
      <c r="AA36" s="680"/>
      <c r="AB36" s="27" t="str">
        <f>Y36</f>
        <v xml:space="preserve">Plate Heat Exchanger </v>
      </c>
      <c r="AC36" s="27" t="str">
        <f>AB36</f>
        <v xml:space="preserve">Plate Heat Exchanger </v>
      </c>
      <c r="AD36" s="27" t="s">
        <v>443</v>
      </c>
      <c r="AE36" s="27" t="s">
        <v>443</v>
      </c>
      <c r="AJ36" s="27" t="s">
        <v>443</v>
      </c>
      <c r="AM36" s="29" t="s">
        <v>443</v>
      </c>
      <c r="BC36" s="680" t="s">
        <v>538</v>
      </c>
      <c r="BD36" s="680" t="s">
        <v>538</v>
      </c>
      <c r="BE36" s="46" t="s">
        <v>28</v>
      </c>
      <c r="BX36" s="680" t="s">
        <v>724</v>
      </c>
      <c r="CR36" s="46" t="s">
        <v>792</v>
      </c>
      <c r="CX36" s="46" t="s">
        <v>955</v>
      </c>
      <c r="CZ36" s="27" t="s">
        <v>28</v>
      </c>
      <c r="FL36" s="452" t="s">
        <v>956</v>
      </c>
      <c r="FM36" s="638"/>
      <c r="FN36" s="452"/>
      <c r="FO36" s="113"/>
      <c r="FP36" s="452"/>
      <c r="FQ36" s="113"/>
      <c r="FR36" s="452"/>
      <c r="FS36" s="113"/>
      <c r="FT36" s="452"/>
      <c r="FU36" s="113"/>
      <c r="FV36" s="452"/>
      <c r="FW36" s="113"/>
      <c r="FX36" s="452"/>
      <c r="FY36" s="113"/>
      <c r="FZ36" s="452"/>
      <c r="GA36" s="113"/>
      <c r="GB36" s="113"/>
      <c r="GC36" s="113"/>
      <c r="GD36" s="452"/>
      <c r="GE36" s="113"/>
      <c r="GF36" s="113"/>
      <c r="GG36" s="452"/>
      <c r="GH36" s="638"/>
      <c r="GI36" s="399" t="s">
        <v>1138</v>
      </c>
      <c r="GK36" s="376"/>
      <c r="GL36" s="362"/>
      <c r="GM36" s="307"/>
      <c r="GN36" s="224"/>
      <c r="GO36" s="188"/>
      <c r="GP36" s="919"/>
      <c r="GQ36" s="307"/>
      <c r="GR36" s="224"/>
      <c r="GS36" s="188"/>
      <c r="GT36" s="307"/>
      <c r="GU36" s="219"/>
      <c r="GV36" s="188"/>
      <c r="GW36" s="188"/>
      <c r="GX36" s="224"/>
      <c r="GY36" s="224"/>
      <c r="GZ36" s="428"/>
      <c r="HA36" s="224"/>
      <c r="HB36" s="224"/>
      <c r="HC36" s="188"/>
      <c r="HD36" s="188"/>
      <c r="HE36" s="188"/>
      <c r="HF36" s="188"/>
      <c r="HG36" s="188"/>
      <c r="HH36" s="401"/>
      <c r="HI36" s="188"/>
      <c r="HJ36" s="188"/>
      <c r="HK36" s="188"/>
      <c r="HL36" s="188"/>
      <c r="HM36" s="188"/>
      <c r="HN36" s="188"/>
      <c r="HO36" s="188"/>
      <c r="HP36" s="401"/>
      <c r="HQ36" s="188"/>
      <c r="HR36" s="188"/>
      <c r="HS36" s="188"/>
      <c r="HT36" s="188"/>
      <c r="HU36" s="224"/>
      <c r="HV36" s="224"/>
      <c r="HW36" s="224"/>
      <c r="HX36" s="224"/>
      <c r="HZ36" s="188"/>
      <c r="IA36" s="188"/>
      <c r="IB36" s="188"/>
      <c r="IC36" s="616"/>
      <c r="ID36" s="616"/>
      <c r="IE36" s="616"/>
      <c r="IF36" s="616"/>
      <c r="IG36" s="616"/>
      <c r="IH36" s="188"/>
      <c r="II36" s="188"/>
      <c r="IJ36" s="188"/>
      <c r="IK36" s="616"/>
      <c r="IL36" s="401"/>
      <c r="IM36" s="188"/>
      <c r="IN36" s="188"/>
      <c r="IO36" s="188"/>
      <c r="IP36" s="362"/>
      <c r="IQ36" s="622"/>
      <c r="IR36" s="932"/>
      <c r="IS36" s="224"/>
      <c r="IT36" s="188"/>
      <c r="IU36" s="188"/>
      <c r="IV36" s="188"/>
      <c r="IW36" s="188"/>
      <c r="IX36" s="188"/>
      <c r="IY36" s="188"/>
      <c r="IZ36" s="188"/>
      <c r="JA36" s="188"/>
      <c r="JB36" s="188"/>
      <c r="JC36" s="188"/>
      <c r="JD36" s="188"/>
      <c r="JE36" s="188"/>
      <c r="JF36" s="188"/>
      <c r="JG36" s="188"/>
      <c r="JH36" s="188"/>
      <c r="JI36" s="188"/>
      <c r="JJ36" s="188"/>
      <c r="JK36" s="188"/>
      <c r="JL36" s="188"/>
      <c r="JM36" s="188"/>
      <c r="JN36" s="188"/>
      <c r="JO36" s="188"/>
      <c r="JP36" s="188"/>
      <c r="JQ36" s="188"/>
      <c r="JR36" s="188"/>
      <c r="JS36" s="188"/>
      <c r="JT36" s="188"/>
      <c r="JU36" s="188"/>
      <c r="JV36" s="188"/>
      <c r="JW36" s="188"/>
      <c r="JX36" s="188"/>
    </row>
    <row r="37" spans="1:286" ht="15" customHeight="1" outlineLevel="1">
      <c r="A37" s="5" t="s">
        <v>76</v>
      </c>
      <c r="B37" s="241" t="s">
        <v>240</v>
      </c>
      <c r="C37" s="407" t="s">
        <v>61</v>
      </c>
      <c r="D37" s="407"/>
      <c r="E37" s="27" t="s">
        <v>93</v>
      </c>
      <c r="F37" s="408" t="s">
        <v>101</v>
      </c>
      <c r="G37" s="27" t="s">
        <v>100</v>
      </c>
      <c r="H37" s="416" t="s">
        <v>107</v>
      </c>
      <c r="I37" s="408" t="s">
        <v>87</v>
      </c>
      <c r="J37" s="408"/>
      <c r="K37" s="408" t="s">
        <v>87</v>
      </c>
      <c r="L37" s="417" t="s">
        <v>183</v>
      </c>
      <c r="M37" s="408" t="s">
        <v>87</v>
      </c>
      <c r="N37" s="27" t="s">
        <v>190</v>
      </c>
      <c r="T37" s="27"/>
      <c r="W37" s="38"/>
      <c r="X37" s="33" t="s">
        <v>420</v>
      </c>
      <c r="Y37" s="38" t="s">
        <v>87</v>
      </c>
      <c r="Z37" s="38" t="s">
        <v>87</v>
      </c>
      <c r="AA37" s="38"/>
      <c r="AB37" s="38" t="s">
        <v>435</v>
      </c>
      <c r="AC37" s="38" t="s">
        <v>435</v>
      </c>
      <c r="AD37" s="29" t="s">
        <v>420</v>
      </c>
      <c r="AE37" s="29" t="s">
        <v>435</v>
      </c>
      <c r="AF37" s="680"/>
      <c r="AG37" s="680"/>
      <c r="AH37" s="680"/>
      <c r="AI37" s="680"/>
      <c r="AJ37" s="29" t="s">
        <v>435</v>
      </c>
      <c r="AM37" s="29" t="s">
        <v>420</v>
      </c>
      <c r="BE37" s="430" t="s">
        <v>631</v>
      </c>
      <c r="CS37" s="395"/>
      <c r="CT37" s="408"/>
      <c r="CU37" s="395"/>
      <c r="CZ37" s="450"/>
      <c r="DA37" s="742"/>
      <c r="DB37" s="742"/>
      <c r="DC37" s="742"/>
      <c r="DD37" s="742"/>
      <c r="DE37" s="742"/>
      <c r="DF37" s="742"/>
      <c r="DG37" s="742"/>
      <c r="DH37" s="742"/>
      <c r="DI37" s="742"/>
      <c r="DJ37" s="742"/>
      <c r="DK37" s="742"/>
      <c r="DL37" s="742"/>
      <c r="DM37" s="742"/>
      <c r="DN37" s="742"/>
      <c r="DO37" s="742"/>
      <c r="DP37" s="742"/>
      <c r="DQ37" s="742"/>
      <c r="DR37" s="742"/>
      <c r="DS37" s="742"/>
      <c r="DT37" s="742"/>
      <c r="DU37" s="742"/>
      <c r="DV37" s="742"/>
      <c r="DW37" s="742"/>
      <c r="DX37" s="742"/>
      <c r="DY37" s="742"/>
      <c r="DZ37" s="742"/>
      <c r="EA37" s="742"/>
      <c r="EB37" s="742"/>
      <c r="EC37" s="742"/>
      <c r="ED37" s="742"/>
      <c r="EE37" s="742"/>
      <c r="EF37" s="742"/>
      <c r="EG37" s="742"/>
      <c r="EH37" s="742"/>
      <c r="EI37" s="742"/>
      <c r="EJ37" s="742"/>
      <c r="EK37" s="742"/>
      <c r="EL37" s="742"/>
      <c r="EM37" s="742"/>
      <c r="EN37" s="742"/>
      <c r="EO37" s="742"/>
      <c r="EP37" s="742"/>
      <c r="EQ37" s="742"/>
      <c r="ER37" s="742"/>
      <c r="ES37" s="742"/>
      <c r="ET37" s="742"/>
      <c r="EU37" s="742"/>
      <c r="EV37" s="742"/>
      <c r="EW37" s="742"/>
      <c r="EX37" s="742"/>
      <c r="EY37" s="742"/>
      <c r="EZ37" s="742"/>
      <c r="FA37" s="742"/>
      <c r="FB37" s="742"/>
      <c r="FC37" s="742"/>
      <c r="FD37" s="742"/>
      <c r="FE37" s="742"/>
      <c r="FF37" s="742"/>
      <c r="FG37" s="742"/>
      <c r="FH37" s="742"/>
      <c r="FI37" s="742"/>
      <c r="FJ37" s="742"/>
      <c r="FK37" s="742"/>
      <c r="FL37" s="457" t="s">
        <v>957</v>
      </c>
      <c r="FM37" s="644"/>
      <c r="FN37" s="457"/>
      <c r="FO37" s="115"/>
      <c r="FP37" s="457"/>
      <c r="FQ37" s="115"/>
      <c r="FR37" s="457"/>
      <c r="FS37" s="115"/>
      <c r="FT37" s="457"/>
      <c r="FU37" s="115"/>
      <c r="FV37" s="457"/>
      <c r="FW37" s="115"/>
      <c r="FX37" s="457"/>
      <c r="FY37" s="115"/>
      <c r="FZ37" s="457"/>
      <c r="GA37" s="115"/>
      <c r="GB37" s="115"/>
      <c r="GC37" s="115"/>
      <c r="GD37" s="457"/>
      <c r="GE37" s="115"/>
      <c r="GF37" s="115"/>
      <c r="GG37" s="457"/>
      <c r="GH37" s="644"/>
      <c r="GI37" s="399" t="s">
        <v>1139</v>
      </c>
      <c r="GK37" s="376"/>
      <c r="GL37" s="362"/>
      <c r="GM37" s="307"/>
      <c r="GN37" s="224"/>
      <c r="GO37" s="188"/>
      <c r="GP37" s="919"/>
      <c r="GQ37" s="307"/>
      <c r="GR37" s="224"/>
      <c r="GS37" s="188"/>
      <c r="GT37" s="307"/>
      <c r="GU37" s="219"/>
      <c r="GV37" s="224"/>
      <c r="GW37" s="188"/>
      <c r="GX37" s="224"/>
      <c r="GY37" s="224"/>
      <c r="GZ37" s="428"/>
      <c r="HA37" s="224"/>
      <c r="HB37" s="224"/>
      <c r="HC37" s="188"/>
      <c r="HD37" s="188"/>
      <c r="HE37" s="188"/>
      <c r="HF37" s="188"/>
      <c r="HG37" s="188"/>
      <c r="HH37" s="401"/>
      <c r="HI37" s="188"/>
      <c r="HJ37" s="188"/>
      <c r="HK37" s="188"/>
      <c r="HL37" s="188"/>
      <c r="HM37" s="188"/>
      <c r="HN37" s="188"/>
      <c r="HO37" s="188"/>
      <c r="HP37" s="401"/>
      <c r="HQ37" s="188"/>
      <c r="HR37" s="188"/>
      <c r="HS37" s="224"/>
      <c r="HT37" s="188"/>
      <c r="HU37" s="224"/>
      <c r="HV37" s="224"/>
      <c r="HW37" s="224"/>
      <c r="HX37" s="224"/>
      <c r="HZ37" s="188"/>
      <c r="IA37" s="188"/>
      <c r="IB37" s="188"/>
      <c r="IC37" s="616"/>
      <c r="ID37" s="616"/>
      <c r="IE37" s="616"/>
      <c r="IF37" s="188"/>
      <c r="IG37" s="188"/>
      <c r="IH37" s="188"/>
      <c r="II37" s="188"/>
      <c r="IJ37" s="188"/>
      <c r="IK37" s="224"/>
      <c r="IL37" s="428"/>
      <c r="IM37" s="188"/>
      <c r="IN37" s="188"/>
      <c r="IO37" s="188"/>
      <c r="IP37" s="188"/>
      <c r="IQ37" s="626"/>
      <c r="IR37" s="401"/>
      <c r="IS37" s="188"/>
      <c r="IT37" s="188"/>
      <c r="IU37" s="188"/>
      <c r="IV37" s="188"/>
      <c r="IW37" s="188"/>
      <c r="IX37" s="188"/>
      <c r="IY37" s="188"/>
      <c r="IZ37" s="188"/>
      <c r="JA37" s="188"/>
      <c r="JB37" s="188"/>
      <c r="JC37" s="188"/>
      <c r="JD37" s="188"/>
      <c r="JE37" s="188"/>
      <c r="JF37" s="188"/>
      <c r="JG37" s="188"/>
      <c r="JH37" s="188"/>
      <c r="JI37" s="188"/>
      <c r="JJ37" s="188"/>
      <c r="JK37" s="188"/>
      <c r="JL37" s="188"/>
      <c r="JM37" s="188"/>
      <c r="JN37" s="188"/>
      <c r="JO37" s="188"/>
      <c r="JP37" s="188"/>
      <c r="JQ37" s="188"/>
      <c r="JR37" s="188"/>
      <c r="JS37" s="188"/>
      <c r="JT37" s="188"/>
      <c r="JU37" s="188"/>
      <c r="JV37" s="188"/>
      <c r="JW37" s="188"/>
      <c r="JX37" s="188"/>
      <c r="JY37" s="188"/>
    </row>
    <row r="38" spans="1:286" s="85" customFormat="1" ht="15" customHeight="1" outlineLevel="1">
      <c r="A38" s="737" t="s">
        <v>79</v>
      </c>
      <c r="B38" s="866" t="s">
        <v>247</v>
      </c>
      <c r="C38" s="650">
        <v>2300</v>
      </c>
      <c r="D38" s="650"/>
      <c r="E38" s="650">
        <v>3300</v>
      </c>
      <c r="F38" s="650">
        <v>800</v>
      </c>
      <c r="G38" s="395"/>
      <c r="H38" s="650">
        <v>350</v>
      </c>
      <c r="I38" s="395"/>
      <c r="J38" s="395"/>
      <c r="K38" s="395"/>
      <c r="L38" s="650">
        <v>360</v>
      </c>
      <c r="M38" s="395"/>
      <c r="N38" s="650">
        <v>280</v>
      </c>
      <c r="O38" s="650"/>
      <c r="P38" s="650"/>
      <c r="Q38" s="650"/>
      <c r="R38" s="650"/>
      <c r="S38" s="83"/>
      <c r="T38" s="83"/>
      <c r="U38" s="85">
        <v>2835</v>
      </c>
      <c r="W38" s="85" t="s">
        <v>349</v>
      </c>
      <c r="X38" s="85" t="s">
        <v>421</v>
      </c>
      <c r="Y38" s="85">
        <v>3.8</v>
      </c>
      <c r="Z38" s="85">
        <v>12</v>
      </c>
      <c r="AB38" s="85">
        <v>7</v>
      </c>
      <c r="AC38" s="85">
        <v>7</v>
      </c>
      <c r="AD38" s="85">
        <v>5.6</v>
      </c>
      <c r="AE38" s="85">
        <v>5</v>
      </c>
      <c r="AJ38" s="85">
        <v>8.5</v>
      </c>
      <c r="AK38" s="309">
        <v>6</v>
      </c>
      <c r="AL38" s="309"/>
      <c r="AM38" s="85">
        <v>10.5</v>
      </c>
      <c r="AN38" s="83"/>
      <c r="AO38" s="83"/>
      <c r="AP38" s="83"/>
      <c r="AQ38" s="83"/>
      <c r="AR38" s="83">
        <v>2590</v>
      </c>
      <c r="AS38" s="83"/>
      <c r="AT38" s="83"/>
      <c r="AU38" s="83"/>
      <c r="AV38" s="83"/>
      <c r="AW38" s="83"/>
      <c r="AX38" s="83"/>
      <c r="AY38" s="83"/>
      <c r="AZ38" s="83">
        <v>2503</v>
      </c>
      <c r="BA38" s="83"/>
      <c r="BB38" s="83"/>
      <c r="BC38" s="85" t="s">
        <v>539</v>
      </c>
      <c r="BD38" s="85">
        <v>2400</v>
      </c>
      <c r="BE38" s="85">
        <v>1695</v>
      </c>
      <c r="BI38" s="85">
        <v>2100</v>
      </c>
      <c r="BK38" s="83"/>
      <c r="CS38" s="395"/>
      <c r="CT38" s="395"/>
      <c r="CU38" s="395"/>
      <c r="CV38" s="309"/>
      <c r="CW38" s="83"/>
      <c r="CX38" s="83">
        <v>800</v>
      </c>
      <c r="CY38" s="83"/>
      <c r="CZ38" s="650"/>
      <c r="DA38" s="650">
        <v>2300</v>
      </c>
      <c r="DB38" s="650"/>
      <c r="DC38" s="650"/>
      <c r="DD38" s="650"/>
      <c r="DE38" s="650"/>
      <c r="DF38" s="650"/>
      <c r="DG38" s="650"/>
      <c r="DH38" s="650"/>
      <c r="DI38" s="650"/>
      <c r="DJ38" s="650"/>
      <c r="DK38" s="650"/>
      <c r="DL38" s="650"/>
      <c r="DM38" s="650"/>
      <c r="DN38" s="650"/>
      <c r="DO38" s="650"/>
      <c r="DP38" s="650"/>
      <c r="DQ38" s="650"/>
      <c r="DR38" s="650"/>
      <c r="DS38" s="650"/>
      <c r="DT38" s="650"/>
      <c r="DU38" s="650"/>
      <c r="DV38" s="650"/>
      <c r="DW38" s="650"/>
      <c r="DX38" s="650"/>
      <c r="DY38" s="650"/>
      <c r="DZ38" s="650"/>
      <c r="EA38" s="650"/>
      <c r="EB38" s="650"/>
      <c r="EC38" s="650"/>
      <c r="ED38" s="650"/>
      <c r="EE38" s="650"/>
      <c r="EF38" s="650"/>
      <c r="EG38" s="650"/>
      <c r="EH38" s="650"/>
      <c r="EI38" s="650"/>
      <c r="EJ38" s="650"/>
      <c r="EK38" s="650"/>
      <c r="EL38" s="650"/>
      <c r="EM38" s="650"/>
      <c r="EN38" s="650"/>
      <c r="EO38" s="650"/>
      <c r="EP38" s="650">
        <v>3018</v>
      </c>
      <c r="EQ38" s="650"/>
      <c r="ER38" s="650"/>
      <c r="ES38" s="650"/>
      <c r="ET38" s="650"/>
      <c r="EU38" s="650"/>
      <c r="EV38" s="650"/>
      <c r="EW38" s="650"/>
      <c r="EX38" s="650"/>
      <c r="EY38" s="650"/>
      <c r="EZ38" s="650"/>
      <c r="FA38" s="650"/>
      <c r="FB38" s="650"/>
      <c r="FC38" s="650"/>
      <c r="FD38" s="650"/>
      <c r="FE38" s="650"/>
      <c r="FF38" s="650"/>
      <c r="FG38" s="650"/>
      <c r="FH38" s="650"/>
      <c r="FI38" s="650"/>
      <c r="FJ38" s="650"/>
      <c r="FK38" s="650"/>
      <c r="FL38" s="122"/>
      <c r="FM38" s="122"/>
      <c r="FN38" s="122"/>
      <c r="FO38" s="122">
        <v>2105</v>
      </c>
      <c r="FP38" s="122"/>
      <c r="FQ38" s="122">
        <v>2800</v>
      </c>
      <c r="FR38" s="122"/>
      <c r="FS38" s="122">
        <v>3300</v>
      </c>
      <c r="FT38" s="122"/>
      <c r="FU38" s="122"/>
      <c r="FV38" s="122"/>
      <c r="FW38" s="122"/>
      <c r="FX38" s="122"/>
      <c r="FY38" s="122"/>
      <c r="FZ38" s="122"/>
      <c r="GA38" s="122"/>
      <c r="GB38" s="122">
        <v>2725</v>
      </c>
      <c r="GC38" s="122"/>
      <c r="GD38" s="122"/>
      <c r="GE38" s="122">
        <v>2128</v>
      </c>
      <c r="GF38" s="122"/>
      <c r="GG38" s="122">
        <v>2965</v>
      </c>
      <c r="GH38" s="122"/>
      <c r="GI38" s="224" t="s">
        <v>1139</v>
      </c>
      <c r="GJ38" s="889"/>
      <c r="GK38" s="362"/>
      <c r="GL38" s="362"/>
      <c r="GM38" s="307"/>
      <c r="GN38" s="224"/>
      <c r="GO38" s="188"/>
      <c r="GP38" s="919"/>
      <c r="GQ38" s="307"/>
      <c r="GR38" s="224"/>
      <c r="GS38" s="188"/>
      <c r="GT38" s="307"/>
      <c r="GU38" s="219"/>
      <c r="GV38" s="188"/>
      <c r="GW38" s="224"/>
      <c r="GX38" s="224"/>
      <c r="GY38" s="224"/>
      <c r="GZ38" s="428"/>
      <c r="HA38" s="224"/>
      <c r="HB38" s="224"/>
      <c r="HC38" s="224"/>
      <c r="HD38" s="188"/>
      <c r="HE38" s="188"/>
      <c r="HF38" s="188"/>
      <c r="HG38" s="188"/>
      <c r="HH38" s="401"/>
      <c r="HI38" s="188"/>
      <c r="HJ38" s="188"/>
      <c r="HK38" s="188"/>
      <c r="HL38" s="188"/>
      <c r="HM38" s="188"/>
      <c r="HN38" s="188"/>
      <c r="HO38" s="188"/>
      <c r="HP38" s="401"/>
      <c r="HQ38" s="188"/>
      <c r="HR38" s="188"/>
      <c r="HS38" s="224"/>
      <c r="HT38" s="224"/>
      <c r="HU38" s="188"/>
      <c r="HV38" s="188"/>
      <c r="HW38" s="188"/>
      <c r="HX38" s="188"/>
      <c r="HY38" s="428"/>
      <c r="HZ38" s="224"/>
      <c r="IA38" s="188"/>
      <c r="IB38" s="224"/>
      <c r="IC38" s="188"/>
      <c r="ID38" s="188"/>
      <c r="IE38" s="188"/>
      <c r="IF38" s="224"/>
      <c r="IG38" s="224"/>
      <c r="IH38" s="188"/>
      <c r="II38" s="188"/>
      <c r="IJ38" s="188"/>
      <c r="IK38" s="224"/>
      <c r="IL38" s="428"/>
      <c r="IM38" s="224"/>
      <c r="IN38" s="224"/>
      <c r="IO38" s="224"/>
      <c r="IP38" s="188"/>
      <c r="IQ38" s="188"/>
      <c r="IR38" s="428"/>
      <c r="IS38" s="224"/>
      <c r="IT38" s="188"/>
      <c r="IU38" s="188"/>
      <c r="IV38" s="188"/>
      <c r="IW38" s="188"/>
      <c r="IX38" s="224"/>
      <c r="IY38" s="224"/>
      <c r="IZ38" s="224"/>
      <c r="JA38" s="224"/>
      <c r="JB38" s="224"/>
      <c r="JC38" s="224"/>
      <c r="JD38" s="224"/>
      <c r="JE38" s="224"/>
      <c r="JF38" s="224"/>
      <c r="JG38" s="224"/>
      <c r="JH38" s="224"/>
      <c r="JI38" s="224"/>
      <c r="JJ38" s="224"/>
      <c r="JK38" s="224"/>
      <c r="JL38" s="224"/>
      <c r="JM38" s="224"/>
      <c r="JN38" s="224"/>
      <c r="JO38" s="224"/>
      <c r="JP38" s="224"/>
      <c r="JQ38" s="224"/>
      <c r="JR38" s="224"/>
      <c r="JS38" s="224"/>
      <c r="JT38" s="224"/>
      <c r="JU38" s="224"/>
      <c r="JV38" s="224"/>
      <c r="JW38" s="224"/>
      <c r="JX38" s="224"/>
      <c r="JY38" s="224"/>
    </row>
    <row r="39" spans="1:286" ht="15" customHeight="1">
      <c r="T39" s="27"/>
      <c r="GK39" s="376"/>
      <c r="GL39" s="362"/>
      <c r="GM39" s="307"/>
      <c r="GN39" s="224"/>
      <c r="GO39" s="188"/>
      <c r="GP39" s="919"/>
      <c r="GQ39" s="307"/>
      <c r="GR39" s="224"/>
      <c r="GS39" s="224"/>
      <c r="GT39" s="307"/>
      <c r="GU39" s="219"/>
      <c r="GV39" s="188"/>
      <c r="GW39" s="224"/>
      <c r="GX39" s="224"/>
      <c r="GY39" s="224"/>
      <c r="GZ39" s="428"/>
      <c r="HA39" s="224"/>
      <c r="HB39" s="224"/>
      <c r="HC39" s="224"/>
      <c r="HD39" s="224"/>
      <c r="HE39" s="224"/>
      <c r="HF39" s="224"/>
      <c r="HG39" s="224"/>
      <c r="HH39" s="428"/>
      <c r="HI39" s="188"/>
      <c r="HJ39" s="188"/>
      <c r="HK39" s="188"/>
      <c r="HL39" s="188"/>
      <c r="HM39" s="188"/>
      <c r="HN39" s="188"/>
      <c r="HO39" s="188"/>
      <c r="HP39" s="401"/>
      <c r="HQ39" s="188"/>
      <c r="HR39" s="188"/>
      <c r="HS39" s="188"/>
      <c r="HT39" s="224"/>
      <c r="HU39" s="188"/>
      <c r="HV39" s="188"/>
      <c r="HW39" s="188"/>
      <c r="HX39" s="188"/>
      <c r="HY39" s="428"/>
      <c r="HZ39" s="224"/>
      <c r="IA39" s="224"/>
      <c r="IB39" s="188"/>
      <c r="IC39" s="224"/>
      <c r="ID39" s="224"/>
      <c r="IE39" s="224"/>
      <c r="IF39" s="224"/>
      <c r="IG39" s="224"/>
      <c r="IH39" s="188"/>
      <c r="II39" s="188"/>
      <c r="IJ39" s="188"/>
      <c r="IK39" s="188"/>
      <c r="IL39" s="401"/>
      <c r="IM39" s="224"/>
      <c r="IN39" s="224"/>
      <c r="IO39" s="224"/>
      <c r="IP39" s="224"/>
      <c r="IQ39" s="224"/>
      <c r="IR39" s="428"/>
      <c r="IS39" s="188"/>
      <c r="IT39" s="188"/>
      <c r="IU39" s="188"/>
      <c r="IV39" s="188"/>
      <c r="IW39" s="188"/>
      <c r="IX39" s="188"/>
      <c r="IY39" s="188"/>
      <c r="IZ39" s="188"/>
      <c r="JA39" s="188"/>
      <c r="JB39" s="188"/>
      <c r="JC39" s="188"/>
      <c r="JD39" s="188"/>
      <c r="JE39" s="188"/>
      <c r="JF39" s="188"/>
      <c r="JG39" s="188"/>
      <c r="JH39" s="188"/>
      <c r="JI39" s="188"/>
      <c r="JJ39" s="188"/>
      <c r="JK39" s="188"/>
      <c r="JL39" s="188"/>
      <c r="JM39" s="188"/>
      <c r="JN39" s="188"/>
      <c r="JO39" s="188"/>
      <c r="JP39" s="188"/>
      <c r="JQ39" s="188"/>
      <c r="JR39" s="188"/>
      <c r="JS39" s="188"/>
      <c r="JT39" s="188"/>
      <c r="JU39" s="188"/>
      <c r="JV39" s="188"/>
      <c r="JW39" s="188"/>
      <c r="JX39" s="188"/>
      <c r="JY39" s="188"/>
    </row>
    <row r="40" spans="1:286" s="69" customFormat="1" ht="15" customHeight="1">
      <c r="A40" s="53" t="s">
        <v>4</v>
      </c>
      <c r="B40" s="54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106"/>
      <c r="AL40" s="106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4"/>
      <c r="BD40" s="34"/>
      <c r="BE40" s="34"/>
      <c r="BK40" s="30"/>
      <c r="CH40" s="435"/>
      <c r="CJ40" s="435"/>
      <c r="CL40" s="435"/>
      <c r="CN40" s="435"/>
      <c r="CP40" s="435"/>
      <c r="CS40" s="440"/>
      <c r="CT40" s="53"/>
      <c r="CU40" s="440"/>
      <c r="CV40" s="106"/>
      <c r="CW40" s="444"/>
      <c r="CX40" s="229"/>
      <c r="CY40" s="448"/>
      <c r="CZ40" s="30"/>
      <c r="DA40" s="448"/>
      <c r="DB40" s="448"/>
      <c r="DC40" s="448"/>
      <c r="DD40" s="448"/>
      <c r="DE40" s="448"/>
      <c r="DF40" s="448"/>
      <c r="DG40" s="448"/>
      <c r="DH40" s="448"/>
      <c r="DI40" s="448"/>
      <c r="DJ40" s="448"/>
      <c r="DK40" s="448"/>
      <c r="DL40" s="448"/>
      <c r="DM40" s="448"/>
      <c r="DN40" s="448"/>
      <c r="DO40" s="448"/>
      <c r="DP40" s="448"/>
      <c r="DQ40" s="448"/>
      <c r="DR40" s="448"/>
      <c r="DS40" s="448"/>
      <c r="DT40" s="448"/>
      <c r="DU40" s="448"/>
      <c r="DV40" s="448"/>
      <c r="DW40" s="448"/>
      <c r="DX40" s="448"/>
      <c r="DY40" s="448"/>
      <c r="DZ40" s="448"/>
      <c r="EA40" s="448"/>
      <c r="EB40" s="448"/>
      <c r="EC40" s="448"/>
      <c r="ED40" s="448"/>
      <c r="EE40" s="448"/>
      <c r="EF40" s="448"/>
      <c r="EG40" s="448"/>
      <c r="EH40" s="448"/>
      <c r="EI40" s="448"/>
      <c r="EJ40" s="448"/>
      <c r="EK40" s="448"/>
      <c r="EL40" s="448"/>
      <c r="EM40" s="448"/>
      <c r="EN40" s="448"/>
      <c r="EO40" s="448"/>
      <c r="EP40" s="448"/>
      <c r="EQ40" s="448"/>
      <c r="ER40" s="448"/>
      <c r="ES40" s="448"/>
      <c r="ET40" s="448"/>
      <c r="EU40" s="448"/>
      <c r="EV40" s="448"/>
      <c r="EW40" s="448"/>
      <c r="EX40" s="448"/>
      <c r="EY40" s="448"/>
      <c r="EZ40" s="448"/>
      <c r="FA40" s="448"/>
      <c r="FB40" s="448"/>
      <c r="FC40" s="448"/>
      <c r="FD40" s="448"/>
      <c r="FE40" s="448"/>
      <c r="FF40" s="448"/>
      <c r="FG40" s="448"/>
      <c r="FH40" s="448"/>
      <c r="FI40" s="448"/>
      <c r="FJ40" s="448"/>
      <c r="FK40" s="448"/>
      <c r="FL40" s="230"/>
      <c r="FM40" s="634"/>
      <c r="FN40" s="230"/>
      <c r="FO40" s="776"/>
      <c r="FP40" s="230"/>
      <c r="FQ40" s="776"/>
      <c r="FR40" s="230"/>
      <c r="FS40" s="776"/>
      <c r="FT40" s="230"/>
      <c r="FU40" s="776"/>
      <c r="FV40" s="230"/>
      <c r="FW40" s="776"/>
      <c r="FX40" s="230"/>
      <c r="FY40" s="776"/>
      <c r="FZ40" s="230"/>
      <c r="GA40" s="776"/>
      <c r="GB40" s="776"/>
      <c r="GC40" s="776"/>
      <c r="GD40" s="230"/>
      <c r="GE40" s="776"/>
      <c r="GF40" s="776"/>
      <c r="GG40" s="230"/>
      <c r="GH40" s="634"/>
      <c r="GI40" s="295"/>
      <c r="GJ40" s="882"/>
      <c r="GK40" s="376"/>
      <c r="GL40" s="362"/>
      <c r="GM40" s="307"/>
      <c r="GN40" s="224"/>
      <c r="GO40" s="188"/>
      <c r="GP40" s="919"/>
      <c r="GQ40" s="307"/>
      <c r="GR40" s="224"/>
      <c r="GS40" s="188"/>
      <c r="GT40" s="307"/>
      <c r="GU40" s="219"/>
      <c r="GV40" s="188"/>
      <c r="GW40" s="188"/>
      <c r="GX40" s="224"/>
      <c r="GY40" s="224"/>
      <c r="GZ40" s="428"/>
      <c r="HA40" s="224"/>
      <c r="HB40" s="224"/>
      <c r="HC40" s="62"/>
      <c r="HD40" s="224"/>
      <c r="HE40" s="224"/>
      <c r="HF40" s="224"/>
      <c r="HG40" s="224"/>
      <c r="HH40" s="428"/>
      <c r="HI40" s="224"/>
      <c r="HJ40" s="224"/>
      <c r="HK40" s="224"/>
      <c r="HL40" s="188"/>
      <c r="HM40" s="188"/>
      <c r="HN40" s="188"/>
      <c r="HO40" s="188"/>
      <c r="HP40" s="401"/>
      <c r="HQ40" s="188"/>
      <c r="HR40" s="188"/>
      <c r="HS40" s="188"/>
      <c r="HT40" s="188"/>
      <c r="HU40" s="188"/>
      <c r="HV40" s="188"/>
      <c r="HW40" s="188"/>
      <c r="HX40" s="188"/>
      <c r="HY40" s="401"/>
      <c r="HZ40" s="188"/>
      <c r="IA40" s="224"/>
      <c r="IB40" s="188"/>
      <c r="IC40" s="224"/>
      <c r="ID40" s="224"/>
      <c r="IE40" s="224"/>
      <c r="IF40" s="188"/>
      <c r="IG40" s="188"/>
      <c r="IH40" s="188"/>
      <c r="II40" s="188"/>
      <c r="IJ40" s="188"/>
      <c r="IK40" s="188"/>
      <c r="IL40" s="401"/>
      <c r="IM40" s="188"/>
      <c r="IN40" s="188"/>
      <c r="IO40" s="188"/>
      <c r="IP40" s="188"/>
      <c r="IQ40" s="224"/>
      <c r="IR40" s="401"/>
      <c r="IS40" s="188"/>
      <c r="IT40" s="224"/>
      <c r="IU40" s="224"/>
      <c r="IV40" s="224"/>
      <c r="IW40" s="224"/>
      <c r="IX40" s="188"/>
      <c r="IY40" s="188"/>
      <c r="IZ40" s="188"/>
      <c r="JA40" s="188"/>
      <c r="JB40" s="188"/>
      <c r="JC40" s="188"/>
      <c r="JD40" s="188"/>
      <c r="JE40" s="188"/>
      <c r="JF40" s="188"/>
      <c r="JG40" s="188"/>
      <c r="JH40" s="188"/>
      <c r="JI40" s="188"/>
      <c r="JJ40" s="188"/>
      <c r="JK40" s="188"/>
      <c r="JL40" s="188"/>
      <c r="JM40" s="188"/>
      <c r="JN40" s="188"/>
      <c r="JO40" s="188"/>
      <c r="JP40" s="188"/>
      <c r="JQ40" s="188"/>
      <c r="JR40" s="188"/>
      <c r="JS40" s="188"/>
      <c r="JT40" s="188"/>
      <c r="JU40" s="188"/>
      <c r="JV40" s="188"/>
      <c r="JW40" s="188"/>
      <c r="JX40" s="188"/>
      <c r="JY40" s="188"/>
      <c r="JZ40" s="326"/>
    </row>
    <row r="41" spans="1:286" ht="15" customHeight="1" outlineLevel="1">
      <c r="A41" s="5" t="s">
        <v>64</v>
      </c>
      <c r="B41" s="241" t="s">
        <v>240</v>
      </c>
      <c r="C41" s="407" t="s">
        <v>62</v>
      </c>
      <c r="D41" s="407"/>
      <c r="E41" s="407" t="s">
        <v>62</v>
      </c>
      <c r="F41" s="407" t="s">
        <v>62</v>
      </c>
      <c r="G41" s="407" t="s">
        <v>62</v>
      </c>
      <c r="H41" s="407" t="s">
        <v>62</v>
      </c>
      <c r="I41" s="407" t="s">
        <v>62</v>
      </c>
      <c r="J41" s="407"/>
      <c r="K41" s="407" t="s">
        <v>62</v>
      </c>
      <c r="L41" s="407" t="s">
        <v>62</v>
      </c>
      <c r="M41" s="407" t="s">
        <v>62</v>
      </c>
      <c r="N41" s="407" t="s">
        <v>62</v>
      </c>
      <c r="O41" s="407"/>
      <c r="P41" s="407"/>
      <c r="Q41" s="407"/>
      <c r="R41" s="407"/>
      <c r="S41" s="407" t="s">
        <v>62</v>
      </c>
      <c r="T41" s="407" t="s">
        <v>62</v>
      </c>
      <c r="U41" s="407" t="s">
        <v>62</v>
      </c>
      <c r="V41" s="407" t="s">
        <v>62</v>
      </c>
      <c r="W41" s="407" t="s">
        <v>62</v>
      </c>
      <c r="X41" s="29" t="s">
        <v>422</v>
      </c>
      <c r="Y41" s="29" t="s">
        <v>62</v>
      </c>
      <c r="Z41" s="29" t="s">
        <v>62</v>
      </c>
      <c r="AA41" s="680"/>
      <c r="AB41" s="29" t="s">
        <v>62</v>
      </c>
      <c r="AC41" s="29" t="s">
        <v>62</v>
      </c>
      <c r="AD41" s="29" t="s">
        <v>62</v>
      </c>
      <c r="AE41" s="29" t="s">
        <v>62</v>
      </c>
      <c r="AF41" s="680"/>
      <c r="AG41" s="680"/>
      <c r="AH41" s="680"/>
      <c r="AI41" s="680"/>
      <c r="AJ41" s="29" t="s">
        <v>62</v>
      </c>
      <c r="AM41" s="29" t="s">
        <v>62</v>
      </c>
      <c r="AN41" s="29" t="s">
        <v>62</v>
      </c>
      <c r="AO41" s="29" t="s">
        <v>62</v>
      </c>
      <c r="AP41" s="29" t="s">
        <v>62</v>
      </c>
      <c r="AQ41" s="29" t="s">
        <v>62</v>
      </c>
      <c r="AR41" s="29" t="s">
        <v>62</v>
      </c>
      <c r="AS41" s="680" t="s">
        <v>62</v>
      </c>
      <c r="AT41" s="680" t="s">
        <v>62</v>
      </c>
      <c r="AU41" s="680" t="s">
        <v>62</v>
      </c>
      <c r="AV41" s="680" t="s">
        <v>62</v>
      </c>
      <c r="AW41" s="680" t="s">
        <v>62</v>
      </c>
      <c r="AX41" s="680" t="s">
        <v>62</v>
      </c>
      <c r="AY41" s="680" t="s">
        <v>62</v>
      </c>
      <c r="AZ41" s="680" t="s">
        <v>62</v>
      </c>
      <c r="BA41" s="680" t="s">
        <v>62</v>
      </c>
      <c r="BB41" s="680" t="s">
        <v>62</v>
      </c>
      <c r="BC41" s="422" t="s">
        <v>32</v>
      </c>
      <c r="BD41" s="422" t="s">
        <v>32</v>
      </c>
      <c r="BE41" s="431" t="s">
        <v>62</v>
      </c>
      <c r="CR41" s="439" t="s">
        <v>62</v>
      </c>
      <c r="CS41" s="741"/>
      <c r="CT41" s="407"/>
      <c r="CU41" s="741"/>
      <c r="CW41" s="743" t="s">
        <v>32</v>
      </c>
      <c r="CX41" s="447" t="s">
        <v>958</v>
      </c>
      <c r="CY41" s="742"/>
      <c r="CZ41" s="450" t="s">
        <v>959</v>
      </c>
      <c r="DA41" s="742"/>
      <c r="DB41" s="742"/>
      <c r="DC41" s="742"/>
      <c r="DD41" s="742"/>
      <c r="DE41" s="742"/>
      <c r="DF41" s="742"/>
      <c r="DG41" s="742"/>
      <c r="DH41" s="742"/>
      <c r="DI41" s="742"/>
      <c r="DJ41" s="742"/>
      <c r="DK41" s="742"/>
      <c r="DL41" s="742"/>
      <c r="DM41" s="742"/>
      <c r="DN41" s="742"/>
      <c r="DO41" s="742"/>
      <c r="DP41" s="742"/>
      <c r="DQ41" s="742"/>
      <c r="DR41" s="742"/>
      <c r="DS41" s="742"/>
      <c r="DT41" s="742"/>
      <c r="DU41" s="742"/>
      <c r="DV41" s="742"/>
      <c r="DW41" s="742"/>
      <c r="DX41" s="742"/>
      <c r="DY41" s="742"/>
      <c r="DZ41" s="742"/>
      <c r="EA41" s="742"/>
      <c r="EB41" s="742"/>
      <c r="EC41" s="742"/>
      <c r="ED41" s="742"/>
      <c r="EE41" s="742"/>
      <c r="EF41" s="742"/>
      <c r="EG41" s="742"/>
      <c r="EH41" s="742"/>
      <c r="EI41" s="742"/>
      <c r="EJ41" s="742"/>
      <c r="EK41" s="742"/>
      <c r="EL41" s="742"/>
      <c r="EM41" s="742"/>
      <c r="EN41" s="742"/>
      <c r="EO41" s="742"/>
      <c r="EP41" s="742"/>
      <c r="EQ41" s="742"/>
      <c r="ER41" s="742"/>
      <c r="ES41" s="742"/>
      <c r="ET41" s="742"/>
      <c r="EU41" s="742"/>
      <c r="EV41" s="742"/>
      <c r="EW41" s="742"/>
      <c r="EX41" s="742"/>
      <c r="EY41" s="742"/>
      <c r="EZ41" s="742"/>
      <c r="FA41" s="742"/>
      <c r="FB41" s="742"/>
      <c r="FC41" s="742"/>
      <c r="FD41" s="742"/>
      <c r="FE41" s="742"/>
      <c r="FF41" s="742"/>
      <c r="FG41" s="742"/>
      <c r="FH41" s="742"/>
      <c r="FI41" s="742"/>
      <c r="FJ41" s="742"/>
      <c r="FK41" s="742"/>
      <c r="FL41" s="457" t="s">
        <v>32</v>
      </c>
      <c r="FM41" s="644"/>
      <c r="FN41" s="457"/>
      <c r="FO41" s="115"/>
      <c r="FP41" s="457"/>
      <c r="FQ41" s="115"/>
      <c r="FR41" s="457"/>
      <c r="FS41" s="115"/>
      <c r="FT41" s="457"/>
      <c r="FU41" s="115"/>
      <c r="FV41" s="457"/>
      <c r="FW41" s="115"/>
      <c r="FX41" s="457"/>
      <c r="FY41" s="115"/>
      <c r="FZ41" s="457"/>
      <c r="GA41" s="115"/>
      <c r="GB41" s="115"/>
      <c r="GC41" s="115"/>
      <c r="GD41" s="457"/>
      <c r="GE41" s="115"/>
      <c r="GF41" s="115"/>
      <c r="GG41" s="457"/>
      <c r="GH41" s="644"/>
      <c r="GI41" s="399" t="s">
        <v>1140</v>
      </c>
      <c r="GK41" s="376"/>
      <c r="GL41" s="362"/>
      <c r="GM41" s="307"/>
      <c r="GN41" s="224"/>
      <c r="GO41" s="188"/>
      <c r="GP41" s="919"/>
      <c r="GQ41" s="307"/>
      <c r="GR41" s="224"/>
      <c r="GS41" s="188"/>
      <c r="GT41" s="307"/>
      <c r="GU41" s="219"/>
      <c r="GV41" s="188"/>
      <c r="GW41" s="188"/>
      <c r="GX41" s="224"/>
      <c r="GY41" s="224"/>
      <c r="GZ41" s="428"/>
      <c r="HA41" s="224"/>
      <c r="HB41" s="224"/>
      <c r="HC41" s="188"/>
      <c r="HD41" s="188"/>
      <c r="HE41" s="188"/>
      <c r="HF41" s="188"/>
      <c r="HG41" s="188"/>
      <c r="HH41" s="401"/>
      <c r="HI41" s="224"/>
      <c r="HJ41" s="224"/>
      <c r="HK41" s="224"/>
      <c r="HL41" s="188"/>
      <c r="HM41" s="188"/>
      <c r="HN41" s="188"/>
      <c r="HO41" s="188"/>
      <c r="HP41" s="401"/>
      <c r="HQ41" s="188"/>
      <c r="HR41" s="188"/>
      <c r="HS41" s="188"/>
      <c r="HT41" s="188"/>
      <c r="HU41" s="188"/>
      <c r="HV41" s="188"/>
      <c r="HW41" s="188"/>
      <c r="HX41" s="188"/>
      <c r="HZ41" s="188"/>
      <c r="IA41" s="224"/>
      <c r="IB41" s="188"/>
      <c r="IC41" s="188"/>
      <c r="ID41" s="188"/>
      <c r="IE41" s="188"/>
      <c r="IF41" s="188"/>
      <c r="IG41" s="188"/>
      <c r="IH41" s="224"/>
      <c r="II41" s="224"/>
      <c r="IJ41" s="224"/>
      <c r="IK41" s="188"/>
      <c r="IL41" s="401"/>
      <c r="IM41" s="188"/>
      <c r="IN41" s="188"/>
      <c r="IO41" s="188"/>
      <c r="IP41" s="188"/>
      <c r="IQ41" s="188"/>
      <c r="IR41" s="401"/>
      <c r="IS41" s="188"/>
      <c r="IT41" s="224"/>
      <c r="IU41" s="224"/>
      <c r="IV41" s="224"/>
      <c r="IW41" s="224"/>
      <c r="IX41" s="188"/>
      <c r="IY41" s="188"/>
      <c r="IZ41" s="188"/>
      <c r="JA41" s="188"/>
      <c r="JB41" s="188"/>
      <c r="JC41" s="188"/>
      <c r="JD41" s="188"/>
      <c r="JE41" s="188"/>
      <c r="JF41" s="188"/>
      <c r="JG41" s="188"/>
      <c r="JH41" s="188"/>
      <c r="JI41" s="188"/>
      <c r="JJ41" s="188"/>
      <c r="JK41" s="188"/>
      <c r="JL41" s="188"/>
      <c r="JM41" s="188"/>
      <c r="JN41" s="188"/>
      <c r="JO41" s="188"/>
      <c r="JP41" s="188"/>
      <c r="JQ41" s="188"/>
      <c r="JR41" s="188"/>
      <c r="JS41" s="188"/>
      <c r="JT41" s="188"/>
      <c r="JU41" s="188"/>
      <c r="JV41" s="188"/>
      <c r="JW41" s="188"/>
      <c r="JX41" s="188"/>
      <c r="JY41" s="188"/>
    </row>
    <row r="42" spans="1:286" ht="15" customHeight="1">
      <c r="T42" s="27"/>
      <c r="GK42" s="376"/>
      <c r="GL42" s="362"/>
      <c r="GM42" s="307"/>
      <c r="GN42" s="224"/>
      <c r="GO42" s="188"/>
      <c r="GP42" s="919"/>
      <c r="GQ42" s="307"/>
      <c r="GR42" s="224"/>
      <c r="GS42" s="188"/>
      <c r="GT42" s="307"/>
      <c r="GU42" s="219"/>
      <c r="GV42" s="188"/>
      <c r="GW42" s="188"/>
      <c r="GX42" s="224"/>
      <c r="GY42" s="224"/>
      <c r="GZ42" s="428"/>
      <c r="HA42" s="224"/>
      <c r="HB42" s="224"/>
      <c r="HC42" s="188"/>
      <c r="HD42" s="188"/>
      <c r="HE42" s="188"/>
      <c r="HF42" s="188"/>
      <c r="HG42" s="188"/>
      <c r="HH42" s="401"/>
      <c r="HI42" s="188"/>
      <c r="HJ42" s="188"/>
      <c r="HK42" s="188"/>
      <c r="HL42" s="188"/>
      <c r="HM42" s="188"/>
      <c r="HN42" s="188"/>
      <c r="HO42" s="188"/>
      <c r="HP42" s="401"/>
      <c r="HQ42" s="188"/>
      <c r="HR42" s="188"/>
      <c r="HS42" s="224"/>
      <c r="HT42" s="188"/>
      <c r="HU42" s="224"/>
      <c r="HV42" s="224"/>
      <c r="HW42" s="224"/>
      <c r="HX42" s="224"/>
      <c r="HZ42" s="188"/>
      <c r="IA42" s="188"/>
      <c r="IB42" s="188"/>
      <c r="IC42" s="188"/>
      <c r="ID42" s="188"/>
      <c r="IE42" s="188"/>
      <c r="IF42" s="188"/>
      <c r="IG42" s="188"/>
      <c r="IH42" s="188"/>
      <c r="II42" s="188"/>
      <c r="IJ42" s="188"/>
      <c r="IK42" s="188"/>
      <c r="IL42" s="401"/>
      <c r="IM42" s="188"/>
      <c r="IN42" s="188"/>
      <c r="IO42" s="188"/>
      <c r="IP42" s="188"/>
      <c r="IQ42" s="188"/>
      <c r="IR42" s="401"/>
      <c r="IS42" s="188"/>
      <c r="IT42" s="224"/>
      <c r="IU42" s="224"/>
      <c r="IV42" s="224"/>
      <c r="IW42" s="224"/>
      <c r="IX42" s="188"/>
      <c r="IY42" s="188"/>
      <c r="IZ42" s="188"/>
      <c r="JA42" s="188"/>
      <c r="JB42" s="188"/>
      <c r="JC42" s="188"/>
      <c r="JD42" s="188"/>
      <c r="JE42" s="188"/>
      <c r="JF42" s="188"/>
      <c r="JG42" s="188"/>
      <c r="JH42" s="188"/>
      <c r="JI42" s="188"/>
      <c r="JJ42" s="188"/>
      <c r="JK42" s="188"/>
      <c r="JL42" s="188"/>
      <c r="JM42" s="188"/>
      <c r="JN42" s="188"/>
      <c r="JO42" s="188"/>
      <c r="JP42" s="188"/>
      <c r="JQ42" s="188"/>
      <c r="JR42" s="188"/>
      <c r="JS42" s="188"/>
      <c r="JT42" s="188"/>
      <c r="JU42" s="188"/>
      <c r="JV42" s="188"/>
      <c r="JW42" s="188"/>
      <c r="JX42" s="188"/>
      <c r="JY42" s="188"/>
    </row>
    <row r="43" spans="1:286" s="69" customFormat="1" ht="15" customHeight="1">
      <c r="A43" s="53" t="s">
        <v>293</v>
      </c>
      <c r="B43" s="54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106"/>
      <c r="AL43" s="106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4"/>
      <c r="BD43" s="34"/>
      <c r="BE43" s="34"/>
      <c r="BK43" s="30"/>
      <c r="CH43" s="435"/>
      <c r="CJ43" s="435"/>
      <c r="CL43" s="435"/>
      <c r="CN43" s="435"/>
      <c r="CP43" s="435"/>
      <c r="CS43" s="440"/>
      <c r="CT43" s="53"/>
      <c r="CU43" s="440"/>
      <c r="CV43" s="106"/>
      <c r="CW43" s="444"/>
      <c r="CX43" s="229"/>
      <c r="CY43" s="448"/>
      <c r="CZ43" s="30"/>
      <c r="DA43" s="448"/>
      <c r="DB43" s="448"/>
      <c r="DC43" s="448"/>
      <c r="DD43" s="448"/>
      <c r="DE43" s="448"/>
      <c r="DF43" s="448"/>
      <c r="DG43" s="448"/>
      <c r="DH43" s="448"/>
      <c r="DI43" s="448"/>
      <c r="DJ43" s="448"/>
      <c r="DK43" s="448"/>
      <c r="DL43" s="448"/>
      <c r="DM43" s="448"/>
      <c r="DN43" s="448"/>
      <c r="DO43" s="448"/>
      <c r="DP43" s="448"/>
      <c r="DQ43" s="448"/>
      <c r="DR43" s="448"/>
      <c r="DS43" s="448"/>
      <c r="DT43" s="448"/>
      <c r="DU43" s="448"/>
      <c r="DV43" s="448"/>
      <c r="DW43" s="448"/>
      <c r="DX43" s="448"/>
      <c r="DY43" s="448"/>
      <c r="DZ43" s="448"/>
      <c r="EA43" s="448"/>
      <c r="EB43" s="448"/>
      <c r="EC43" s="448"/>
      <c r="ED43" s="448"/>
      <c r="EE43" s="448"/>
      <c r="EF43" s="448"/>
      <c r="EG43" s="448"/>
      <c r="EH43" s="448"/>
      <c r="EI43" s="448"/>
      <c r="EJ43" s="448"/>
      <c r="EK43" s="448"/>
      <c r="EL43" s="448"/>
      <c r="EM43" s="448"/>
      <c r="EN43" s="448"/>
      <c r="EO43" s="448"/>
      <c r="EP43" s="448"/>
      <c r="EQ43" s="448"/>
      <c r="ER43" s="448"/>
      <c r="ES43" s="448"/>
      <c r="ET43" s="448"/>
      <c r="EU43" s="448"/>
      <c r="EV43" s="448"/>
      <c r="EW43" s="448"/>
      <c r="EX43" s="448"/>
      <c r="EY43" s="448"/>
      <c r="EZ43" s="448"/>
      <c r="FA43" s="448"/>
      <c r="FB43" s="448"/>
      <c r="FC43" s="448"/>
      <c r="FD43" s="448"/>
      <c r="FE43" s="448"/>
      <c r="FF43" s="448"/>
      <c r="FG43" s="448"/>
      <c r="FH43" s="448"/>
      <c r="FI43" s="448"/>
      <c r="FJ43" s="448"/>
      <c r="FK43" s="448"/>
      <c r="FL43" s="230"/>
      <c r="FM43" s="634"/>
      <c r="FN43" s="230"/>
      <c r="FO43" s="776"/>
      <c r="FP43" s="230"/>
      <c r="FQ43" s="776"/>
      <c r="FR43" s="230"/>
      <c r="FS43" s="776"/>
      <c r="FT43" s="230"/>
      <c r="FU43" s="776"/>
      <c r="FV43" s="230"/>
      <c r="FW43" s="776"/>
      <c r="FX43" s="230"/>
      <c r="FY43" s="776"/>
      <c r="FZ43" s="230"/>
      <c r="GA43" s="776"/>
      <c r="GB43" s="776"/>
      <c r="GC43" s="776"/>
      <c r="GD43" s="230"/>
      <c r="GE43" s="776"/>
      <c r="GF43" s="776"/>
      <c r="GG43" s="230"/>
      <c r="GH43" s="634"/>
      <c r="GI43" s="295"/>
      <c r="GJ43" s="882"/>
      <c r="GK43" s="376"/>
      <c r="GL43" s="362"/>
      <c r="GM43" s="307"/>
      <c r="GN43" s="224"/>
      <c r="GO43" s="188"/>
      <c r="GP43" s="919"/>
      <c r="GQ43" s="307"/>
      <c r="GR43" s="224"/>
      <c r="GS43" s="188"/>
      <c r="GT43" s="307"/>
      <c r="GU43" s="219"/>
      <c r="GV43" s="224"/>
      <c r="GW43" s="188"/>
      <c r="GX43" s="224"/>
      <c r="GY43" s="224"/>
      <c r="GZ43" s="428"/>
      <c r="HA43" s="224"/>
      <c r="HB43" s="224"/>
      <c r="HC43" s="188"/>
      <c r="HD43" s="188"/>
      <c r="HE43" s="188"/>
      <c r="HF43" s="188"/>
      <c r="HG43" s="188"/>
      <c r="HH43" s="401"/>
      <c r="HI43" s="188"/>
      <c r="HJ43" s="188"/>
      <c r="HK43" s="188"/>
      <c r="HL43" s="188"/>
      <c r="HM43" s="188"/>
      <c r="HN43" s="188"/>
      <c r="HO43" s="188"/>
      <c r="HP43" s="401"/>
      <c r="HQ43" s="188"/>
      <c r="HR43" s="188"/>
      <c r="HS43" s="224"/>
      <c r="HT43" s="188"/>
      <c r="HU43" s="224"/>
      <c r="HV43" s="224"/>
      <c r="HW43" s="224"/>
      <c r="HX43" s="224"/>
      <c r="HY43" s="401"/>
      <c r="HZ43" s="188"/>
      <c r="IA43" s="188"/>
      <c r="IB43" s="188"/>
      <c r="IC43" s="188"/>
      <c r="ID43" s="188"/>
      <c r="IE43" s="188"/>
      <c r="IF43" s="188"/>
      <c r="IG43" s="188"/>
      <c r="IH43" s="188"/>
      <c r="II43" s="188"/>
      <c r="IJ43" s="188"/>
      <c r="IK43" s="224"/>
      <c r="IL43" s="428"/>
      <c r="IM43" s="188"/>
      <c r="IN43" s="188"/>
      <c r="IO43" s="188"/>
      <c r="IP43" s="188"/>
      <c r="IQ43" s="188"/>
      <c r="IR43" s="401"/>
      <c r="IS43" s="224"/>
      <c r="IT43" s="188"/>
      <c r="IU43" s="188"/>
      <c r="IV43" s="188"/>
      <c r="IW43" s="188"/>
      <c r="IX43" s="188"/>
      <c r="IY43" s="188"/>
      <c r="IZ43" s="188"/>
      <c r="JA43" s="188"/>
      <c r="JB43" s="188"/>
      <c r="JC43" s="188"/>
      <c r="JD43" s="188"/>
      <c r="JE43" s="188"/>
      <c r="JF43" s="188"/>
      <c r="JG43" s="188"/>
      <c r="JH43" s="188"/>
      <c r="JI43" s="188"/>
      <c r="JJ43" s="188"/>
      <c r="JK43" s="188"/>
      <c r="JL43" s="188"/>
      <c r="JM43" s="188"/>
      <c r="JN43" s="188"/>
      <c r="JO43" s="188"/>
      <c r="JP43" s="188"/>
      <c r="JQ43" s="188"/>
      <c r="JR43" s="188"/>
      <c r="JS43" s="188"/>
      <c r="JT43" s="188"/>
      <c r="JU43" s="188"/>
      <c r="JV43" s="188"/>
      <c r="JW43" s="188"/>
      <c r="JX43" s="188"/>
      <c r="JY43" s="188"/>
      <c r="JZ43" s="326"/>
    </row>
    <row r="44" spans="1:286" s="66" customFormat="1" ht="15" customHeight="1" outlineLevel="1">
      <c r="A44" s="67" t="s">
        <v>70</v>
      </c>
      <c r="B44" s="241" t="s">
        <v>248</v>
      </c>
      <c r="C44" s="411">
        <v>75</v>
      </c>
      <c r="D44" s="411"/>
      <c r="E44" s="411">
        <v>75</v>
      </c>
      <c r="F44" s="411">
        <v>75</v>
      </c>
      <c r="G44" s="411">
        <v>75</v>
      </c>
      <c r="H44" s="411">
        <v>75</v>
      </c>
      <c r="I44" s="411">
        <v>75</v>
      </c>
      <c r="J44" s="411"/>
      <c r="K44" s="411">
        <v>60</v>
      </c>
      <c r="L44" s="408" t="s">
        <v>87</v>
      </c>
      <c r="M44" s="408" t="s">
        <v>87</v>
      </c>
      <c r="N44" s="408" t="s">
        <v>87</v>
      </c>
      <c r="O44" s="408"/>
      <c r="P44" s="408"/>
      <c r="Q44" s="408"/>
      <c r="R44" s="408"/>
      <c r="S44" s="37"/>
      <c r="T44" s="37"/>
      <c r="U44" s="38"/>
      <c r="V44" s="38"/>
      <c r="W44" s="38"/>
      <c r="X44" s="37"/>
      <c r="Y44" s="38" t="s">
        <v>425</v>
      </c>
      <c r="Z44" s="37"/>
      <c r="AA44" s="37"/>
      <c r="AB44" s="38" t="s">
        <v>436</v>
      </c>
      <c r="AC44" s="38">
        <v>85</v>
      </c>
      <c r="AD44" s="38">
        <v>85</v>
      </c>
      <c r="AE44" s="37"/>
      <c r="AF44" s="37"/>
      <c r="AG44" s="37"/>
      <c r="AH44" s="37"/>
      <c r="AI44" s="37"/>
      <c r="AJ44" s="38">
        <v>75</v>
      </c>
      <c r="AK44" s="255"/>
      <c r="AL44" s="255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8"/>
      <c r="BD44" s="38">
        <v>85</v>
      </c>
      <c r="BE44" s="38" t="s">
        <v>632</v>
      </c>
      <c r="BF44" s="38"/>
      <c r="BG44" s="38"/>
      <c r="BH44" s="38"/>
      <c r="BI44" s="38"/>
      <c r="BJ44" s="38"/>
      <c r="BK44" s="37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85"/>
      <c r="CI44" s="38"/>
      <c r="CJ44" s="85"/>
      <c r="CK44" s="38"/>
      <c r="CL44" s="85"/>
      <c r="CM44" s="38"/>
      <c r="CN44" s="85"/>
      <c r="CO44" s="38"/>
      <c r="CP44" s="85"/>
      <c r="CQ44" s="38"/>
      <c r="CR44" s="38">
        <v>95</v>
      </c>
      <c r="CS44" s="744"/>
      <c r="CT44" s="411"/>
      <c r="CU44" s="744"/>
      <c r="CV44" s="255"/>
      <c r="CW44" s="83">
        <v>45</v>
      </c>
      <c r="CX44" s="37">
        <v>56</v>
      </c>
      <c r="CY44" s="83">
        <v>38</v>
      </c>
      <c r="CZ44" s="37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459">
        <v>55</v>
      </c>
      <c r="FM44" s="646"/>
      <c r="FN44" s="459"/>
      <c r="FO44" s="123"/>
      <c r="FP44" s="459"/>
      <c r="FQ44" s="123"/>
      <c r="FR44" s="459"/>
      <c r="FS44" s="123"/>
      <c r="FT44" s="459"/>
      <c r="FU44" s="123"/>
      <c r="FV44" s="459"/>
      <c r="FW44" s="123"/>
      <c r="FX44" s="459"/>
      <c r="FY44" s="123"/>
      <c r="FZ44" s="459"/>
      <c r="GA44" s="123"/>
      <c r="GB44" s="123"/>
      <c r="GC44" s="123"/>
      <c r="GD44" s="459"/>
      <c r="GE44" s="123"/>
      <c r="GF44" s="123"/>
      <c r="GG44" s="459"/>
      <c r="GH44" s="646"/>
      <c r="GI44" s="465">
        <v>80</v>
      </c>
      <c r="GJ44" s="886"/>
      <c r="GK44" s="376"/>
      <c r="GL44" s="362"/>
      <c r="GM44" s="307"/>
      <c r="GN44" s="224"/>
      <c r="GO44" s="188"/>
      <c r="GP44" s="919"/>
      <c r="GQ44" s="307"/>
      <c r="GR44" s="224"/>
      <c r="GS44" s="188"/>
      <c r="GT44" s="307"/>
      <c r="GU44" s="219"/>
      <c r="GV44" s="224"/>
      <c r="GW44" s="224"/>
      <c r="GX44" s="224"/>
      <c r="GY44" s="224"/>
      <c r="GZ44" s="428"/>
      <c r="HA44" s="224"/>
      <c r="HB44" s="224"/>
      <c r="HC44" s="224"/>
      <c r="HD44" s="188"/>
      <c r="HE44" s="188"/>
      <c r="HF44" s="188"/>
      <c r="HG44" s="188"/>
      <c r="HH44" s="401"/>
      <c r="HI44" s="188"/>
      <c r="HJ44" s="188"/>
      <c r="HK44" s="188"/>
      <c r="HL44" s="188"/>
      <c r="HM44" s="188"/>
      <c r="HN44" s="188"/>
      <c r="HO44" s="188"/>
      <c r="HP44" s="401"/>
      <c r="HQ44" s="188"/>
      <c r="HR44" s="188"/>
      <c r="HS44" s="188"/>
      <c r="HT44" s="224"/>
      <c r="HU44" s="224"/>
      <c r="HV44" s="224"/>
      <c r="HW44" s="224"/>
      <c r="HX44" s="224"/>
      <c r="HY44" s="428"/>
      <c r="HZ44" s="224"/>
      <c r="IA44" s="188"/>
      <c r="IB44" s="616"/>
      <c r="IC44" s="188"/>
      <c r="ID44" s="188"/>
      <c r="IE44" s="188"/>
      <c r="IF44" s="224"/>
      <c r="IG44" s="224"/>
      <c r="IH44" s="43"/>
      <c r="II44" s="43"/>
      <c r="IJ44" s="43"/>
      <c r="IK44" s="224"/>
      <c r="IL44" s="428"/>
      <c r="IM44" s="224"/>
      <c r="IN44" s="224"/>
      <c r="IO44" s="224"/>
      <c r="IP44" s="188"/>
      <c r="IQ44" s="188"/>
      <c r="IR44" s="428"/>
      <c r="IS44" s="224"/>
      <c r="IT44" s="188"/>
      <c r="IU44" s="188"/>
      <c r="IV44" s="188"/>
      <c r="IW44" s="188"/>
      <c r="IX44" s="224"/>
      <c r="IY44" s="224"/>
      <c r="IZ44" s="224"/>
      <c r="JA44" s="224"/>
      <c r="JB44" s="224"/>
      <c r="JC44" s="224"/>
      <c r="JD44" s="224"/>
      <c r="JE44" s="224"/>
      <c r="JF44" s="224"/>
      <c r="JG44" s="224"/>
      <c r="JH44" s="224"/>
      <c r="JI44" s="224"/>
      <c r="JJ44" s="224"/>
      <c r="JK44" s="224"/>
      <c r="JL44" s="224"/>
      <c r="JM44" s="224"/>
      <c r="JN44" s="224"/>
      <c r="JO44" s="224"/>
      <c r="JP44" s="224"/>
      <c r="JQ44" s="224"/>
      <c r="JR44" s="224"/>
      <c r="JS44" s="224"/>
      <c r="JT44" s="224"/>
      <c r="JU44" s="224"/>
      <c r="JV44" s="224"/>
      <c r="JW44" s="224"/>
      <c r="JX44" s="224"/>
    </row>
    <row r="45" spans="1:286" s="66" customFormat="1" ht="15" customHeight="1" outlineLevel="1">
      <c r="A45" s="67" t="s">
        <v>71</v>
      </c>
      <c r="B45" s="241" t="s">
        <v>248</v>
      </c>
      <c r="C45" s="411">
        <v>55</v>
      </c>
      <c r="D45" s="411"/>
      <c r="E45" s="411">
        <v>55</v>
      </c>
      <c r="F45" s="411">
        <v>55</v>
      </c>
      <c r="G45" s="411">
        <v>55</v>
      </c>
      <c r="H45" s="411">
        <v>55</v>
      </c>
      <c r="I45" s="411">
        <v>55</v>
      </c>
      <c r="J45" s="411"/>
      <c r="K45" s="411">
        <v>50</v>
      </c>
      <c r="L45" s="408" t="s">
        <v>87</v>
      </c>
      <c r="M45" s="408" t="s">
        <v>87</v>
      </c>
      <c r="N45" s="408" t="s">
        <v>87</v>
      </c>
      <c r="O45" s="408"/>
      <c r="P45" s="408"/>
      <c r="Q45" s="408"/>
      <c r="R45" s="408"/>
      <c r="S45" s="37"/>
      <c r="T45" s="37"/>
      <c r="U45" s="38"/>
      <c r="V45" s="38"/>
      <c r="W45" s="38"/>
      <c r="X45" s="37"/>
      <c r="Y45" s="38" t="s">
        <v>426</v>
      </c>
      <c r="Z45" s="37"/>
      <c r="AA45" s="37"/>
      <c r="AB45" s="38" t="s">
        <v>437</v>
      </c>
      <c r="AC45" s="38">
        <v>39</v>
      </c>
      <c r="AD45" s="38">
        <v>35</v>
      </c>
      <c r="AE45" s="37"/>
      <c r="AF45" s="37"/>
      <c r="AG45" s="37"/>
      <c r="AH45" s="37"/>
      <c r="AI45" s="37"/>
      <c r="AJ45" s="38">
        <v>42</v>
      </c>
      <c r="AK45" s="255"/>
      <c r="AL45" s="255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8"/>
      <c r="BD45" s="38">
        <v>60</v>
      </c>
      <c r="BE45" s="38" t="s">
        <v>633</v>
      </c>
      <c r="BF45" s="38"/>
      <c r="BG45" s="38"/>
      <c r="BH45" s="38"/>
      <c r="BI45" s="38"/>
      <c r="BJ45" s="38"/>
      <c r="BK45" s="37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85"/>
      <c r="CI45" s="38"/>
      <c r="CJ45" s="85"/>
      <c r="CK45" s="38"/>
      <c r="CL45" s="85"/>
      <c r="CM45" s="38"/>
      <c r="CN45" s="85"/>
      <c r="CO45" s="38"/>
      <c r="CP45" s="85"/>
      <c r="CQ45" s="38"/>
      <c r="CR45" s="38">
        <v>72</v>
      </c>
      <c r="CS45" s="744"/>
      <c r="CT45" s="411"/>
      <c r="CU45" s="744"/>
      <c r="CV45" s="255"/>
      <c r="CW45" s="83">
        <v>30</v>
      </c>
      <c r="CX45" s="37">
        <v>55</v>
      </c>
      <c r="CY45" s="83"/>
      <c r="CZ45" s="37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459">
        <v>40</v>
      </c>
      <c r="FM45" s="646"/>
      <c r="FN45" s="459"/>
      <c r="FO45" s="123"/>
      <c r="FP45" s="459"/>
      <c r="FQ45" s="123"/>
      <c r="FR45" s="459"/>
      <c r="FS45" s="123"/>
      <c r="FT45" s="459"/>
      <c r="FU45" s="123"/>
      <c r="FV45" s="459"/>
      <c r="FW45" s="123"/>
      <c r="FX45" s="459"/>
      <c r="FY45" s="123"/>
      <c r="FZ45" s="459"/>
      <c r="GA45" s="123"/>
      <c r="GB45" s="123"/>
      <c r="GC45" s="123"/>
      <c r="GD45" s="459"/>
      <c r="GE45" s="123"/>
      <c r="GF45" s="123"/>
      <c r="GG45" s="459"/>
      <c r="GH45" s="646"/>
      <c r="GI45" s="465">
        <v>70</v>
      </c>
      <c r="GJ45" s="886"/>
      <c r="GK45" s="376"/>
      <c r="GL45" s="362"/>
      <c r="GM45" s="307"/>
      <c r="GN45" s="224"/>
      <c r="GO45" s="188"/>
      <c r="GP45" s="919"/>
      <c r="GQ45" s="307"/>
      <c r="GR45" s="224"/>
      <c r="GS45" s="224"/>
      <c r="GT45" s="307"/>
      <c r="GU45" s="219"/>
      <c r="GV45" s="188"/>
      <c r="GW45" s="224"/>
      <c r="GX45" s="224"/>
      <c r="GY45" s="224"/>
      <c r="GZ45" s="428"/>
      <c r="HA45" s="224"/>
      <c r="HB45" s="224"/>
      <c r="HC45" s="224"/>
      <c r="HD45" s="224"/>
      <c r="HE45" s="224"/>
      <c r="HF45" s="224"/>
      <c r="HG45" s="224"/>
      <c r="HH45" s="428"/>
      <c r="HI45" s="188"/>
      <c r="HJ45" s="188"/>
      <c r="HK45" s="188"/>
      <c r="HL45" s="188"/>
      <c r="HM45" s="188"/>
      <c r="HN45" s="188"/>
      <c r="HO45" s="188"/>
      <c r="HP45" s="401"/>
      <c r="HQ45" s="188"/>
      <c r="HR45" s="188"/>
      <c r="HS45" s="188"/>
      <c r="HT45" s="188"/>
      <c r="HU45" s="188"/>
      <c r="HV45" s="188"/>
      <c r="HW45" s="188"/>
      <c r="HX45" s="188"/>
      <c r="HY45" s="428"/>
      <c r="HZ45" s="224"/>
      <c r="IA45" s="188"/>
      <c r="IB45" s="616"/>
      <c r="IC45" s="224"/>
      <c r="ID45" s="224"/>
      <c r="IE45" s="224"/>
      <c r="IF45" s="224"/>
      <c r="IG45" s="224"/>
      <c r="IH45" s="43"/>
      <c r="II45" s="43"/>
      <c r="IJ45" s="43"/>
      <c r="IK45" s="224"/>
      <c r="IL45" s="428"/>
      <c r="IM45" s="224"/>
      <c r="IN45" s="224"/>
      <c r="IO45" s="224"/>
      <c r="IP45" s="188"/>
      <c r="IQ45" s="224"/>
      <c r="IR45" s="428"/>
      <c r="IS45" s="224"/>
      <c r="IT45" s="188"/>
      <c r="IU45" s="188"/>
      <c r="IV45" s="188"/>
      <c r="IW45" s="188"/>
      <c r="IX45" s="224"/>
      <c r="IY45" s="224"/>
      <c r="IZ45" s="224"/>
      <c r="JA45" s="224"/>
      <c r="JB45" s="224"/>
      <c r="JC45" s="224"/>
      <c r="JD45" s="224"/>
      <c r="JE45" s="224"/>
      <c r="JF45" s="224"/>
      <c r="JG45" s="224"/>
      <c r="JH45" s="224"/>
      <c r="JI45" s="224"/>
      <c r="JJ45" s="224"/>
      <c r="JK45" s="224"/>
      <c r="JL45" s="224"/>
      <c r="JM45" s="224"/>
      <c r="JN45" s="224"/>
      <c r="JO45" s="224"/>
      <c r="JP45" s="224"/>
      <c r="JQ45" s="224"/>
      <c r="JR45" s="224"/>
      <c r="JS45" s="224"/>
      <c r="JT45" s="224"/>
      <c r="JU45" s="224"/>
      <c r="JV45" s="224"/>
      <c r="JW45" s="224"/>
      <c r="JX45" s="224"/>
    </row>
    <row r="46" spans="1:286" ht="15" customHeight="1" outlineLevel="1">
      <c r="A46" s="5" t="s">
        <v>80</v>
      </c>
      <c r="B46" s="241" t="s">
        <v>240</v>
      </c>
      <c r="C46" s="412" t="s">
        <v>72</v>
      </c>
      <c r="D46" s="412"/>
      <c r="E46" s="412" t="s">
        <v>72</v>
      </c>
      <c r="F46" s="412" t="s">
        <v>72</v>
      </c>
      <c r="G46" s="412" t="s">
        <v>72</v>
      </c>
      <c r="H46" s="412" t="s">
        <v>72</v>
      </c>
      <c r="I46" s="412" t="s">
        <v>72</v>
      </c>
      <c r="J46" s="412"/>
      <c r="K46" s="412" t="s">
        <v>72</v>
      </c>
      <c r="L46" s="408" t="s">
        <v>87</v>
      </c>
      <c r="M46" s="408" t="s">
        <v>87</v>
      </c>
      <c r="N46" s="408" t="s">
        <v>87</v>
      </c>
      <c r="O46" s="408"/>
      <c r="P46" s="408"/>
      <c r="Q46" s="408"/>
      <c r="R46" s="408"/>
      <c r="S46" s="46"/>
      <c r="T46" s="46"/>
      <c r="U46" s="33"/>
      <c r="V46" s="33"/>
      <c r="W46" s="33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258"/>
      <c r="AL46" s="258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D46" s="422" t="s">
        <v>72</v>
      </c>
      <c r="BE46" s="431" t="s">
        <v>72</v>
      </c>
      <c r="CR46" s="680" t="s">
        <v>72</v>
      </c>
      <c r="CS46" s="745"/>
      <c r="CT46" s="412"/>
      <c r="CU46" s="745"/>
      <c r="CZ46" s="450"/>
      <c r="DA46" s="742"/>
      <c r="DB46" s="742"/>
      <c r="DC46" s="742"/>
      <c r="DD46" s="742"/>
      <c r="DE46" s="742"/>
      <c r="DF46" s="742"/>
      <c r="DG46" s="742"/>
      <c r="DH46" s="742"/>
      <c r="DI46" s="742"/>
      <c r="DJ46" s="742"/>
      <c r="DK46" s="742"/>
      <c r="DL46" s="742"/>
      <c r="DM46" s="742"/>
      <c r="DN46" s="742"/>
      <c r="DO46" s="742"/>
      <c r="DP46" s="742"/>
      <c r="DQ46" s="742"/>
      <c r="DR46" s="742"/>
      <c r="DS46" s="742"/>
      <c r="DT46" s="742"/>
      <c r="DU46" s="742"/>
      <c r="DV46" s="742"/>
      <c r="DW46" s="742"/>
      <c r="DX46" s="742"/>
      <c r="DY46" s="742"/>
      <c r="DZ46" s="742"/>
      <c r="EA46" s="742"/>
      <c r="EB46" s="742"/>
      <c r="EC46" s="742"/>
      <c r="ED46" s="742"/>
      <c r="EE46" s="742"/>
      <c r="EF46" s="742"/>
      <c r="EG46" s="742"/>
      <c r="EH46" s="742"/>
      <c r="EI46" s="742"/>
      <c r="EJ46" s="742"/>
      <c r="EK46" s="742"/>
      <c r="EL46" s="742"/>
      <c r="EM46" s="742"/>
      <c r="EN46" s="742"/>
      <c r="EO46" s="742"/>
      <c r="EP46" s="742"/>
      <c r="EQ46" s="742"/>
      <c r="ER46" s="742"/>
      <c r="ES46" s="742"/>
      <c r="ET46" s="742"/>
      <c r="EU46" s="742"/>
      <c r="EV46" s="742"/>
      <c r="EW46" s="742"/>
      <c r="EX46" s="742"/>
      <c r="EY46" s="742"/>
      <c r="EZ46" s="742"/>
      <c r="FA46" s="742"/>
      <c r="FB46" s="742"/>
      <c r="FC46" s="742"/>
      <c r="FD46" s="742"/>
      <c r="FE46" s="742"/>
      <c r="FF46" s="742"/>
      <c r="FG46" s="742"/>
      <c r="FH46" s="742"/>
      <c r="FI46" s="742"/>
      <c r="FJ46" s="742"/>
      <c r="FK46" s="742"/>
      <c r="FL46" s="457" t="s">
        <v>960</v>
      </c>
      <c r="FM46" s="644"/>
      <c r="FN46" s="457"/>
      <c r="FO46" s="115"/>
      <c r="FP46" s="457"/>
      <c r="FQ46" s="115"/>
      <c r="FR46" s="457"/>
      <c r="FS46" s="115"/>
      <c r="FT46" s="457"/>
      <c r="FU46" s="115"/>
      <c r="FV46" s="457"/>
      <c r="FW46" s="115"/>
      <c r="FX46" s="457"/>
      <c r="FY46" s="115"/>
      <c r="FZ46" s="457"/>
      <c r="GA46" s="115"/>
      <c r="GB46" s="115"/>
      <c r="GC46" s="115"/>
      <c r="GD46" s="457"/>
      <c r="GE46" s="115"/>
      <c r="GF46" s="115"/>
      <c r="GG46" s="457"/>
      <c r="GH46" s="644"/>
      <c r="GI46" s="399" t="s">
        <v>1141</v>
      </c>
      <c r="GK46" s="376"/>
      <c r="GL46" s="362"/>
      <c r="GM46" s="307"/>
      <c r="GN46" s="224"/>
      <c r="GO46" s="188"/>
      <c r="GP46" s="919"/>
      <c r="GQ46" s="307"/>
      <c r="GR46" s="224"/>
      <c r="GS46" s="224"/>
      <c r="GT46" s="307"/>
      <c r="GU46" s="219"/>
      <c r="GV46" s="188"/>
      <c r="GW46" s="224"/>
      <c r="GX46" s="224"/>
      <c r="GY46" s="224"/>
      <c r="GZ46" s="428"/>
      <c r="HA46" s="224"/>
      <c r="HB46" s="224"/>
      <c r="HC46" s="224"/>
      <c r="HD46" s="224"/>
      <c r="HE46" s="224"/>
      <c r="HF46" s="224"/>
      <c r="HG46" s="224"/>
      <c r="HH46" s="428"/>
      <c r="HI46" s="224"/>
      <c r="HJ46" s="224"/>
      <c r="HK46" s="224"/>
      <c r="HL46" s="188"/>
      <c r="HM46" s="188"/>
      <c r="HN46" s="188"/>
      <c r="HO46" s="188"/>
      <c r="HP46" s="401"/>
      <c r="HQ46" s="188"/>
      <c r="HR46" s="188"/>
      <c r="HS46" s="188"/>
      <c r="HT46" s="188"/>
      <c r="HU46" s="188"/>
      <c r="HV46" s="188"/>
      <c r="HW46" s="188"/>
      <c r="HX46" s="188"/>
      <c r="HY46" s="428"/>
      <c r="HZ46" s="224"/>
      <c r="IA46" s="224"/>
      <c r="IB46" s="389"/>
      <c r="IC46" s="389"/>
      <c r="ID46" s="224"/>
      <c r="IE46" s="188"/>
      <c r="IF46" s="188"/>
      <c r="IG46" s="188"/>
      <c r="IH46" s="188"/>
      <c r="II46" s="188"/>
      <c r="IJ46" s="188"/>
      <c r="IK46" s="188"/>
      <c r="IL46" s="401"/>
      <c r="IM46" s="224"/>
      <c r="IN46" s="224"/>
      <c r="IO46" s="188"/>
      <c r="IP46" s="224"/>
      <c r="IQ46" s="224"/>
      <c r="IR46" s="401"/>
      <c r="IS46" s="188"/>
      <c r="IT46" s="188"/>
      <c r="IU46" s="188"/>
      <c r="IV46" s="188"/>
      <c r="IW46" s="188"/>
      <c r="IX46" s="188"/>
      <c r="IY46" s="188"/>
      <c r="IZ46" s="188"/>
      <c r="JA46" s="188"/>
      <c r="JB46" s="188"/>
      <c r="JC46" s="188"/>
      <c r="JD46" s="188"/>
      <c r="JE46" s="188"/>
      <c r="JF46" s="188"/>
      <c r="JG46" s="188"/>
      <c r="JH46" s="188"/>
      <c r="JI46" s="188"/>
      <c r="JJ46" s="188"/>
      <c r="JK46" s="188"/>
      <c r="JL46" s="188"/>
      <c r="JM46" s="188"/>
      <c r="JN46" s="188"/>
      <c r="JO46" s="188"/>
      <c r="JP46" s="188"/>
      <c r="JQ46" s="188"/>
      <c r="JR46" s="188"/>
      <c r="JS46" s="188"/>
    </row>
    <row r="47" spans="1:286" ht="15" customHeight="1" outlineLevel="1">
      <c r="A47" s="5" t="s">
        <v>81</v>
      </c>
      <c r="B47" s="241" t="s">
        <v>240</v>
      </c>
      <c r="C47" s="407" t="s">
        <v>73</v>
      </c>
      <c r="D47" s="407"/>
      <c r="E47" s="407" t="s">
        <v>72</v>
      </c>
      <c r="F47" s="407" t="s">
        <v>73</v>
      </c>
      <c r="G47" s="407" t="s">
        <v>73</v>
      </c>
      <c r="H47" s="407" t="s">
        <v>72</v>
      </c>
      <c r="I47" s="407" t="s">
        <v>72</v>
      </c>
      <c r="J47" s="407"/>
      <c r="K47" s="407" t="s">
        <v>73</v>
      </c>
      <c r="L47" s="408" t="s">
        <v>87</v>
      </c>
      <c r="M47" s="408" t="s">
        <v>87</v>
      </c>
      <c r="N47" s="408" t="s">
        <v>87</v>
      </c>
      <c r="O47" s="408"/>
      <c r="P47" s="408"/>
      <c r="Q47" s="408"/>
      <c r="R47" s="408"/>
      <c r="T47" s="27"/>
      <c r="BD47" s="422" t="s">
        <v>73</v>
      </c>
      <c r="BE47" s="431" t="s">
        <v>73</v>
      </c>
      <c r="CR47" s="680" t="s">
        <v>72</v>
      </c>
      <c r="CS47" s="741"/>
      <c r="CT47" s="407"/>
      <c r="CU47" s="741"/>
      <c r="CZ47" s="450"/>
      <c r="DA47" s="742"/>
      <c r="DB47" s="742"/>
      <c r="DC47" s="742"/>
      <c r="DD47" s="742"/>
      <c r="DE47" s="742"/>
      <c r="DF47" s="742"/>
      <c r="DG47" s="742"/>
      <c r="DH47" s="742"/>
      <c r="DI47" s="742"/>
      <c r="DJ47" s="742"/>
      <c r="DK47" s="742"/>
      <c r="DL47" s="742"/>
      <c r="DM47" s="742"/>
      <c r="DN47" s="742"/>
      <c r="DO47" s="742"/>
      <c r="DP47" s="742"/>
      <c r="DQ47" s="742"/>
      <c r="DR47" s="742"/>
      <c r="DS47" s="742"/>
      <c r="DT47" s="742"/>
      <c r="DU47" s="742"/>
      <c r="DV47" s="742"/>
      <c r="DW47" s="742"/>
      <c r="DX47" s="742"/>
      <c r="DY47" s="742"/>
      <c r="DZ47" s="742"/>
      <c r="EA47" s="742"/>
      <c r="EB47" s="742"/>
      <c r="EC47" s="742"/>
      <c r="ED47" s="742"/>
      <c r="EE47" s="742"/>
      <c r="EF47" s="742"/>
      <c r="EG47" s="742"/>
      <c r="EH47" s="742"/>
      <c r="EI47" s="742"/>
      <c r="EJ47" s="742"/>
      <c r="EK47" s="742"/>
      <c r="EL47" s="742"/>
      <c r="EM47" s="742"/>
      <c r="EN47" s="742"/>
      <c r="EO47" s="742"/>
      <c r="EP47" s="742"/>
      <c r="EQ47" s="742"/>
      <c r="ER47" s="742"/>
      <c r="ES47" s="742"/>
      <c r="ET47" s="742"/>
      <c r="EU47" s="742"/>
      <c r="EV47" s="742"/>
      <c r="EW47" s="742"/>
      <c r="EX47" s="742"/>
      <c r="EY47" s="742"/>
      <c r="EZ47" s="742"/>
      <c r="FA47" s="742"/>
      <c r="FB47" s="742"/>
      <c r="FC47" s="742"/>
      <c r="FD47" s="742"/>
      <c r="FE47" s="742"/>
      <c r="FF47" s="742"/>
      <c r="FG47" s="742"/>
      <c r="FH47" s="742"/>
      <c r="FI47" s="742"/>
      <c r="FJ47" s="742"/>
      <c r="FK47" s="742"/>
      <c r="FL47" s="457" t="s">
        <v>961</v>
      </c>
      <c r="FM47" s="644"/>
      <c r="FN47" s="457"/>
      <c r="FO47" s="115"/>
      <c r="FP47" s="457"/>
      <c r="FQ47" s="115"/>
      <c r="FR47" s="457"/>
      <c r="FS47" s="115"/>
      <c r="FT47" s="457"/>
      <c r="FU47" s="115"/>
      <c r="FV47" s="457"/>
      <c r="FW47" s="115"/>
      <c r="FX47" s="457"/>
      <c r="FY47" s="115"/>
      <c r="FZ47" s="457"/>
      <c r="GA47" s="115"/>
      <c r="GB47" s="115"/>
      <c r="GC47" s="115"/>
      <c r="GD47" s="457"/>
      <c r="GE47" s="115"/>
      <c r="GF47" s="115"/>
      <c r="GG47" s="457"/>
      <c r="GH47" s="644"/>
      <c r="GI47" s="399" t="s">
        <v>1141</v>
      </c>
      <c r="GK47" s="376"/>
      <c r="GL47" s="362"/>
      <c r="GM47" s="307"/>
      <c r="GN47" s="224"/>
      <c r="GO47" s="188"/>
      <c r="GP47" s="919"/>
      <c r="GQ47" s="307"/>
      <c r="GR47" s="224"/>
      <c r="GS47" s="188"/>
      <c r="GT47" s="307"/>
      <c r="GU47" s="219"/>
      <c r="GV47" s="188"/>
      <c r="GW47" s="188"/>
      <c r="GX47" s="224"/>
      <c r="GY47" s="224"/>
      <c r="GZ47" s="428"/>
      <c r="HA47" s="224"/>
      <c r="HB47" s="224"/>
      <c r="HC47" s="188"/>
      <c r="HD47" s="224"/>
      <c r="HE47" s="224"/>
      <c r="HF47" s="224"/>
      <c r="HG47" s="224"/>
      <c r="HH47" s="428"/>
      <c r="HI47" s="224"/>
      <c r="HJ47" s="224"/>
      <c r="HK47" s="224"/>
      <c r="HL47" s="224"/>
      <c r="HM47" s="188"/>
      <c r="HN47" s="188"/>
      <c r="HO47" s="188"/>
      <c r="HP47" s="401"/>
      <c r="HQ47" s="188"/>
      <c r="HR47" s="188"/>
      <c r="HS47" s="188"/>
      <c r="HT47" s="188"/>
      <c r="HU47" s="188"/>
      <c r="HV47" s="188"/>
      <c r="HW47" s="188"/>
      <c r="HX47" s="188"/>
      <c r="HZ47" s="224"/>
      <c r="IA47" s="224"/>
      <c r="IB47" s="224"/>
      <c r="IC47" s="188"/>
      <c r="ID47" s="224"/>
      <c r="IE47" s="389"/>
      <c r="IF47" s="389"/>
      <c r="IG47" s="188"/>
      <c r="IH47" s="188"/>
      <c r="II47" s="188"/>
      <c r="IJ47" s="188"/>
      <c r="IK47" s="188"/>
      <c r="IL47" s="401"/>
      <c r="IM47" s="188"/>
      <c r="IN47" s="188"/>
      <c r="IO47" s="188"/>
      <c r="IP47" s="188"/>
      <c r="IQ47" s="188"/>
      <c r="IR47" s="401"/>
      <c r="IS47" s="188"/>
      <c r="IT47" s="188"/>
      <c r="IU47" s="188"/>
      <c r="IV47" s="188"/>
      <c r="IW47" s="188"/>
      <c r="IX47" s="188"/>
      <c r="IY47" s="188"/>
      <c r="IZ47" s="188"/>
      <c r="JA47" s="188"/>
      <c r="JB47" s="188"/>
      <c r="JC47" s="188"/>
      <c r="JD47" s="188"/>
      <c r="JE47" s="188"/>
      <c r="JF47" s="188"/>
      <c r="JG47" s="188"/>
      <c r="JH47" s="188"/>
      <c r="JI47" s="188"/>
      <c r="JJ47" s="188"/>
      <c r="JK47" s="188"/>
      <c r="JL47" s="188"/>
      <c r="JM47" s="188"/>
      <c r="JN47" s="188"/>
      <c r="JO47" s="188"/>
      <c r="JP47" s="188"/>
      <c r="JQ47" s="188"/>
      <c r="JR47" s="188"/>
      <c r="JS47" s="188"/>
      <c r="JT47" s="188"/>
    </row>
    <row r="48" spans="1:286" ht="15" customHeight="1">
      <c r="N48" s="415"/>
      <c r="O48" s="415"/>
      <c r="P48" s="415"/>
      <c r="Q48" s="415"/>
      <c r="R48" s="415"/>
      <c r="T48" s="27"/>
      <c r="GK48" s="376"/>
      <c r="GL48" s="362"/>
      <c r="GM48" s="307"/>
      <c r="GN48" s="224"/>
      <c r="GO48" s="188"/>
      <c r="GP48" s="919"/>
      <c r="GQ48" s="307"/>
      <c r="GR48" s="224"/>
      <c r="GS48" s="188"/>
      <c r="GT48" s="307"/>
      <c r="GU48" s="219"/>
      <c r="GV48" s="188"/>
      <c r="GW48" s="188"/>
      <c r="GX48" s="224"/>
      <c r="GY48" s="224"/>
      <c r="GZ48" s="428"/>
      <c r="HA48" s="224"/>
      <c r="HB48" s="224"/>
      <c r="HC48" s="188"/>
      <c r="HD48" s="188"/>
      <c r="HE48" s="188"/>
      <c r="HF48" s="188"/>
      <c r="HG48" s="188"/>
      <c r="HH48" s="401"/>
      <c r="HI48" s="224"/>
      <c r="HJ48" s="224"/>
      <c r="HK48" s="224"/>
      <c r="HL48" s="224"/>
      <c r="HM48" s="188"/>
      <c r="HN48" s="188"/>
      <c r="HO48" s="188"/>
      <c r="HP48" s="401"/>
      <c r="HQ48" s="188"/>
      <c r="HR48" s="188"/>
      <c r="HS48" s="188"/>
      <c r="HT48" s="188"/>
      <c r="HU48" s="188"/>
      <c r="HV48" s="188"/>
      <c r="HW48" s="188"/>
      <c r="HX48" s="188"/>
      <c r="HZ48" s="188"/>
      <c r="IA48" s="188"/>
      <c r="IB48" s="188"/>
      <c r="IC48" s="188"/>
      <c r="ID48" s="224"/>
      <c r="IE48" s="389"/>
      <c r="IF48" s="389"/>
      <c r="IG48" s="188"/>
      <c r="IH48" s="188"/>
      <c r="II48" s="188"/>
      <c r="IJ48" s="188"/>
      <c r="IK48" s="188"/>
      <c r="IL48" s="401"/>
      <c r="IM48" s="188"/>
      <c r="IN48" s="188"/>
      <c r="IO48" s="188"/>
      <c r="IP48" s="188"/>
      <c r="IQ48" s="188"/>
      <c r="IR48" s="428"/>
      <c r="IS48" s="224"/>
      <c r="IT48" s="188"/>
      <c r="IU48" s="188"/>
      <c r="IV48" s="188"/>
      <c r="IW48" s="188"/>
      <c r="IX48" s="188"/>
      <c r="IY48" s="188"/>
      <c r="IZ48" s="188"/>
      <c r="JA48" s="188"/>
      <c r="JB48" s="188"/>
      <c r="JC48" s="188"/>
      <c r="JD48" s="188"/>
      <c r="JE48" s="188"/>
      <c r="JF48" s="188"/>
      <c r="JG48" s="188"/>
      <c r="JH48" s="188"/>
      <c r="JI48" s="188"/>
      <c r="JJ48" s="188"/>
      <c r="JK48" s="188"/>
      <c r="JL48" s="188"/>
      <c r="JM48" s="188"/>
      <c r="JN48" s="188"/>
      <c r="JO48" s="188"/>
      <c r="JP48" s="188"/>
      <c r="JQ48" s="188"/>
      <c r="JR48" s="188"/>
      <c r="JS48" s="188"/>
      <c r="JT48" s="188"/>
    </row>
    <row r="49" spans="1:281" s="69" customFormat="1" ht="15" customHeight="1">
      <c r="A49" s="53" t="s">
        <v>34</v>
      </c>
      <c r="B49" s="54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106"/>
      <c r="AL49" s="106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4"/>
      <c r="BD49" s="34"/>
      <c r="BE49" s="34" t="s">
        <v>634</v>
      </c>
      <c r="BK49" s="30"/>
      <c r="CH49" s="435"/>
      <c r="CJ49" s="435"/>
      <c r="CL49" s="435"/>
      <c r="CN49" s="435"/>
      <c r="CP49" s="435"/>
      <c r="CS49" s="440"/>
      <c r="CT49" s="53"/>
      <c r="CU49" s="440"/>
      <c r="CV49" s="106"/>
      <c r="CW49" s="444"/>
      <c r="CX49" s="229"/>
      <c r="CY49" s="448"/>
      <c r="CZ49" s="30"/>
      <c r="DA49" s="448"/>
      <c r="DB49" s="448"/>
      <c r="DC49" s="448"/>
      <c r="DD49" s="448"/>
      <c r="DE49" s="448"/>
      <c r="DF49" s="448"/>
      <c r="DG49" s="448"/>
      <c r="DH49" s="448"/>
      <c r="DI49" s="448"/>
      <c r="DJ49" s="448"/>
      <c r="DK49" s="448"/>
      <c r="DL49" s="448"/>
      <c r="DM49" s="448"/>
      <c r="DN49" s="448"/>
      <c r="DO49" s="448"/>
      <c r="DP49" s="448"/>
      <c r="DQ49" s="448"/>
      <c r="DR49" s="448"/>
      <c r="DS49" s="448"/>
      <c r="DT49" s="448"/>
      <c r="DU49" s="448"/>
      <c r="DV49" s="448"/>
      <c r="DW49" s="448"/>
      <c r="DX49" s="448"/>
      <c r="DY49" s="448"/>
      <c r="DZ49" s="448"/>
      <c r="EA49" s="448"/>
      <c r="EB49" s="448"/>
      <c r="EC49" s="448"/>
      <c r="ED49" s="448"/>
      <c r="EE49" s="448"/>
      <c r="EF49" s="448"/>
      <c r="EG49" s="448"/>
      <c r="EH49" s="448"/>
      <c r="EI49" s="448"/>
      <c r="EJ49" s="448"/>
      <c r="EK49" s="448"/>
      <c r="EL49" s="448"/>
      <c r="EM49" s="448"/>
      <c r="EN49" s="448"/>
      <c r="EO49" s="448"/>
      <c r="EP49" s="448"/>
      <c r="EQ49" s="448"/>
      <c r="ER49" s="448"/>
      <c r="ES49" s="448"/>
      <c r="ET49" s="448"/>
      <c r="EU49" s="448"/>
      <c r="EV49" s="448"/>
      <c r="EW49" s="448"/>
      <c r="EX49" s="448"/>
      <c r="EY49" s="448"/>
      <c r="EZ49" s="448"/>
      <c r="FA49" s="448"/>
      <c r="FB49" s="448"/>
      <c r="FC49" s="448"/>
      <c r="FD49" s="448"/>
      <c r="FE49" s="448"/>
      <c r="FF49" s="448"/>
      <c r="FG49" s="448"/>
      <c r="FH49" s="448"/>
      <c r="FI49" s="448"/>
      <c r="FJ49" s="448"/>
      <c r="FK49" s="448"/>
      <c r="FL49" s="230"/>
      <c r="FM49" s="634"/>
      <c r="FN49" s="230"/>
      <c r="FO49" s="776"/>
      <c r="FP49" s="230"/>
      <c r="FQ49" s="776"/>
      <c r="FR49" s="230"/>
      <c r="FS49" s="776"/>
      <c r="FT49" s="230"/>
      <c r="FU49" s="776"/>
      <c r="FV49" s="230"/>
      <c r="FW49" s="776"/>
      <c r="FX49" s="230"/>
      <c r="FY49" s="776"/>
      <c r="FZ49" s="230"/>
      <c r="GA49" s="776"/>
      <c r="GB49" s="776"/>
      <c r="GC49" s="776"/>
      <c r="GD49" s="230"/>
      <c r="GE49" s="776"/>
      <c r="GF49" s="776"/>
      <c r="GG49" s="230"/>
      <c r="GH49" s="634"/>
      <c r="GI49" s="295"/>
      <c r="GJ49" s="882"/>
      <c r="GK49" s="376"/>
      <c r="GL49" s="362"/>
      <c r="GM49" s="307"/>
      <c r="GN49" s="224"/>
      <c r="GO49" s="188"/>
      <c r="GP49" s="919"/>
      <c r="GQ49" s="307"/>
      <c r="GR49" s="224"/>
      <c r="GS49" s="188"/>
      <c r="GT49" s="307"/>
      <c r="GU49" s="219"/>
      <c r="GV49" s="224"/>
      <c r="GW49" s="188"/>
      <c r="GX49" s="224"/>
      <c r="GY49" s="224"/>
      <c r="GZ49" s="428"/>
      <c r="HA49" s="224"/>
      <c r="HB49" s="224"/>
      <c r="HC49" s="188"/>
      <c r="HD49" s="188"/>
      <c r="HE49" s="188"/>
      <c r="HF49" s="188"/>
      <c r="HG49" s="188"/>
      <c r="HH49" s="401"/>
      <c r="HI49" s="188"/>
      <c r="HJ49" s="188"/>
      <c r="HK49" s="188"/>
      <c r="HL49" s="188"/>
      <c r="HM49" s="188"/>
      <c r="HN49" s="188"/>
      <c r="HO49" s="188"/>
      <c r="HP49" s="401"/>
      <c r="HQ49" s="188"/>
      <c r="HR49" s="188"/>
      <c r="HS49" s="188"/>
      <c r="HT49" s="188"/>
      <c r="HU49" s="188"/>
      <c r="HV49" s="188"/>
      <c r="HW49" s="188"/>
      <c r="HX49" s="188"/>
      <c r="HY49" s="401"/>
      <c r="HZ49" s="188"/>
      <c r="IA49" s="188"/>
      <c r="IB49" s="188"/>
      <c r="IC49" s="188"/>
      <c r="ID49" s="224"/>
      <c r="IE49" s="389"/>
      <c r="IF49" s="389"/>
      <c r="IG49" s="188"/>
      <c r="IH49" s="188"/>
      <c r="II49" s="188"/>
      <c r="IJ49" s="188"/>
      <c r="IK49" s="188"/>
      <c r="IL49" s="401"/>
      <c r="IM49" s="188"/>
      <c r="IN49" s="188"/>
      <c r="IO49" s="188"/>
      <c r="IP49" s="188"/>
      <c r="IQ49" s="224"/>
      <c r="IR49" s="401"/>
      <c r="IS49" s="188"/>
      <c r="IT49" s="188"/>
      <c r="IU49" s="188"/>
      <c r="IV49" s="188"/>
      <c r="IW49" s="188"/>
      <c r="IX49" s="188"/>
      <c r="IY49" s="188"/>
      <c r="IZ49" s="188"/>
      <c r="JA49" s="188"/>
      <c r="JB49" s="188"/>
      <c r="JC49" s="188"/>
      <c r="JD49" s="188"/>
      <c r="JE49" s="188"/>
      <c r="JF49" s="188"/>
      <c r="JG49" s="188"/>
      <c r="JH49" s="188"/>
      <c r="JI49" s="188"/>
      <c r="JJ49" s="188"/>
      <c r="JK49" s="188"/>
      <c r="JL49" s="188"/>
      <c r="JM49" s="188"/>
      <c r="JN49" s="188"/>
      <c r="JO49" s="188"/>
      <c r="JP49" s="188"/>
      <c r="JQ49" s="188"/>
      <c r="JR49" s="188"/>
      <c r="JS49" s="188"/>
      <c r="JT49" s="188"/>
      <c r="JU49" s="326"/>
    </row>
    <row r="50" spans="1:281" s="66" customFormat="1" ht="15" customHeight="1" outlineLevel="1">
      <c r="A50" s="67" t="s">
        <v>82</v>
      </c>
      <c r="B50" s="245" t="s">
        <v>249</v>
      </c>
      <c r="C50" s="73">
        <v>2000</v>
      </c>
      <c r="D50" s="73"/>
      <c r="E50" s="73">
        <v>4000</v>
      </c>
      <c r="F50" s="73">
        <v>600</v>
      </c>
      <c r="G50" s="408"/>
      <c r="H50" s="73">
        <v>1300</v>
      </c>
      <c r="I50" s="408"/>
      <c r="J50" s="408"/>
      <c r="K50" s="408"/>
      <c r="L50" s="73">
        <v>1500</v>
      </c>
      <c r="M50" s="408"/>
      <c r="N50" s="73">
        <v>1200</v>
      </c>
      <c r="O50" s="73"/>
      <c r="P50" s="73"/>
      <c r="Q50" s="73"/>
      <c r="R50" s="73"/>
      <c r="S50" s="37"/>
      <c r="T50" s="37"/>
      <c r="U50" s="38"/>
      <c r="V50" s="38"/>
      <c r="W50" s="38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255"/>
      <c r="AL50" s="255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8">
        <v>5200</v>
      </c>
      <c r="BD50" s="423" t="s">
        <v>550</v>
      </c>
      <c r="BE50" s="428" t="s">
        <v>635</v>
      </c>
      <c r="BF50" s="38"/>
      <c r="BG50" s="38"/>
      <c r="BH50" s="38"/>
      <c r="BI50" s="38"/>
      <c r="BJ50" s="38"/>
      <c r="BK50" s="37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85"/>
      <c r="CI50" s="38"/>
      <c r="CJ50" s="85"/>
      <c r="CK50" s="38"/>
      <c r="CL50" s="85"/>
      <c r="CM50" s="38"/>
      <c r="CN50" s="85"/>
      <c r="CO50" s="38"/>
      <c r="CP50" s="85"/>
      <c r="CQ50" s="38"/>
      <c r="CR50" s="38"/>
      <c r="CS50" s="395"/>
      <c r="CT50" s="408"/>
      <c r="CU50" s="395"/>
      <c r="CV50" s="255"/>
      <c r="CW50" s="83"/>
      <c r="CX50" s="37">
        <v>1500</v>
      </c>
      <c r="CY50" s="83"/>
      <c r="CZ50" s="73"/>
      <c r="DA50" s="650">
        <v>2000</v>
      </c>
      <c r="DB50" s="650"/>
      <c r="DC50" s="650"/>
      <c r="DD50" s="650"/>
      <c r="DE50" s="650"/>
      <c r="DF50" s="650"/>
      <c r="DG50" s="650"/>
      <c r="DH50" s="650"/>
      <c r="DI50" s="650"/>
      <c r="DJ50" s="650"/>
      <c r="DK50" s="650"/>
      <c r="DL50" s="650"/>
      <c r="DM50" s="650"/>
      <c r="DN50" s="650"/>
      <c r="DO50" s="650"/>
      <c r="DP50" s="650"/>
      <c r="DQ50" s="650"/>
      <c r="DR50" s="650"/>
      <c r="DS50" s="650"/>
      <c r="DT50" s="650"/>
      <c r="DU50" s="650"/>
      <c r="DV50" s="650"/>
      <c r="DW50" s="650"/>
      <c r="DX50" s="650"/>
      <c r="DY50" s="650"/>
      <c r="DZ50" s="650"/>
      <c r="EA50" s="650"/>
      <c r="EB50" s="650"/>
      <c r="EC50" s="650"/>
      <c r="ED50" s="650"/>
      <c r="EE50" s="650"/>
      <c r="EF50" s="650"/>
      <c r="EG50" s="650"/>
      <c r="EH50" s="650"/>
      <c r="EI50" s="650"/>
      <c r="EJ50" s="650"/>
      <c r="EK50" s="650"/>
      <c r="EL50" s="650"/>
      <c r="EM50" s="650"/>
      <c r="EN50" s="650"/>
      <c r="EO50" s="650"/>
      <c r="EP50" s="650"/>
      <c r="EQ50" s="650"/>
      <c r="ER50" s="650"/>
      <c r="ES50" s="650"/>
      <c r="ET50" s="650"/>
      <c r="EU50" s="650"/>
      <c r="EV50" s="650"/>
      <c r="EW50" s="650"/>
      <c r="EX50" s="650"/>
      <c r="EY50" s="650"/>
      <c r="EZ50" s="650"/>
      <c r="FA50" s="650"/>
      <c r="FB50" s="650"/>
      <c r="FC50" s="650"/>
      <c r="FD50" s="650"/>
      <c r="FE50" s="650"/>
      <c r="FF50" s="650"/>
      <c r="FG50" s="650"/>
      <c r="FH50" s="650"/>
      <c r="FI50" s="650"/>
      <c r="FJ50" s="650"/>
      <c r="FK50" s="650"/>
      <c r="FL50" s="458"/>
      <c r="FM50" s="645"/>
      <c r="FN50" s="458"/>
      <c r="FO50" s="122"/>
      <c r="FP50" s="458"/>
      <c r="FQ50" s="122"/>
      <c r="FR50" s="458"/>
      <c r="FS50" s="122"/>
      <c r="FT50" s="458"/>
      <c r="FU50" s="122"/>
      <c r="FV50" s="458"/>
      <c r="FW50" s="122"/>
      <c r="FX50" s="458"/>
      <c r="FY50" s="122"/>
      <c r="FZ50" s="458"/>
      <c r="GA50" s="122"/>
      <c r="GB50" s="122"/>
      <c r="GC50" s="122"/>
      <c r="GD50" s="458"/>
      <c r="GE50" s="122"/>
      <c r="GF50" s="122"/>
      <c r="GG50" s="458"/>
      <c r="GH50" s="645"/>
      <c r="GI50" s="465" t="s">
        <v>1139</v>
      </c>
      <c r="GJ50" s="886"/>
      <c r="GK50" s="376"/>
      <c r="GL50" s="362"/>
      <c r="GM50" s="307"/>
      <c r="GN50" s="224"/>
      <c r="GO50" s="188"/>
      <c r="GP50" s="919"/>
      <c r="GQ50" s="307"/>
      <c r="GR50" s="224"/>
      <c r="GS50" s="188"/>
      <c r="GT50" s="307"/>
      <c r="GU50" s="219"/>
      <c r="GV50" s="224"/>
      <c r="GW50" s="188"/>
      <c r="GX50" s="224"/>
      <c r="GY50" s="224"/>
      <c r="GZ50" s="428"/>
      <c r="HA50" s="224"/>
      <c r="HB50" s="224"/>
      <c r="HC50" s="188"/>
      <c r="HD50" s="188"/>
      <c r="HE50" s="188"/>
      <c r="HF50" s="188"/>
      <c r="HG50" s="188"/>
      <c r="HH50" s="401"/>
      <c r="HI50" s="188"/>
      <c r="HJ50" s="188"/>
      <c r="HK50" s="188"/>
      <c r="HL50" s="188"/>
      <c r="HM50" s="188"/>
      <c r="HN50" s="188"/>
      <c r="HO50" s="188"/>
      <c r="HP50" s="401"/>
      <c r="HQ50" s="188"/>
      <c r="HR50" s="188"/>
      <c r="HS50" s="188"/>
      <c r="HT50" s="188"/>
      <c r="HU50" s="188"/>
      <c r="HV50" s="188"/>
      <c r="HW50" s="224"/>
      <c r="HX50" s="224"/>
      <c r="HY50" s="401"/>
      <c r="HZ50" s="188"/>
      <c r="IA50" s="188"/>
      <c r="IB50" s="188"/>
      <c r="IC50" s="188"/>
      <c r="ID50" s="224"/>
      <c r="IE50" s="389"/>
      <c r="IF50" s="389"/>
      <c r="IG50" s="188"/>
      <c r="IH50" s="188"/>
      <c r="II50" s="188"/>
      <c r="IJ50" s="188"/>
      <c r="IK50" s="188"/>
      <c r="IL50" s="401"/>
      <c r="IM50" s="188"/>
      <c r="IN50" s="188"/>
      <c r="IO50" s="188"/>
      <c r="IP50" s="224"/>
      <c r="IQ50" s="188"/>
      <c r="IR50" s="401"/>
      <c r="IS50" s="188"/>
      <c r="IT50" s="224"/>
      <c r="IU50" s="224"/>
      <c r="IV50" s="224"/>
      <c r="IW50" s="224"/>
      <c r="IX50" s="224"/>
      <c r="IY50" s="224"/>
      <c r="IZ50" s="224"/>
      <c r="JA50" s="224"/>
      <c r="JB50" s="224"/>
      <c r="JC50" s="224"/>
      <c r="JD50" s="224"/>
      <c r="JE50" s="224"/>
      <c r="JF50" s="224"/>
      <c r="JG50" s="224"/>
      <c r="JH50" s="224"/>
      <c r="JI50" s="224"/>
      <c r="JJ50" s="224"/>
      <c r="JK50" s="224"/>
      <c r="JL50" s="224"/>
      <c r="JM50" s="224"/>
      <c r="JN50" s="224"/>
      <c r="JO50" s="224"/>
      <c r="JP50" s="224"/>
      <c r="JQ50" s="224"/>
      <c r="JR50" s="224"/>
      <c r="JS50" s="224"/>
      <c r="JT50" s="224"/>
    </row>
    <row r="51" spans="1:281" s="66" customFormat="1" ht="15" customHeight="1" outlineLevel="1">
      <c r="A51" s="67" t="s">
        <v>83</v>
      </c>
      <c r="B51" s="245" t="s">
        <v>249</v>
      </c>
      <c r="C51" s="73">
        <v>800</v>
      </c>
      <c r="D51" s="73"/>
      <c r="E51" s="408"/>
      <c r="F51" s="408"/>
      <c r="G51" s="408"/>
      <c r="H51" s="73">
        <v>300</v>
      </c>
      <c r="I51" s="408"/>
      <c r="J51" s="408"/>
      <c r="K51" s="408" t="s">
        <v>87</v>
      </c>
      <c r="L51" s="37" t="s">
        <v>137</v>
      </c>
      <c r="M51" s="408" t="s">
        <v>87</v>
      </c>
      <c r="N51" s="37">
        <v>600</v>
      </c>
      <c r="O51" s="37"/>
      <c r="P51" s="37"/>
      <c r="Q51" s="37"/>
      <c r="R51" s="37"/>
      <c r="S51" s="37"/>
      <c r="T51" s="37"/>
      <c r="U51" s="38"/>
      <c r="V51" s="38"/>
      <c r="W51" s="38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255"/>
      <c r="AL51" s="255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8"/>
      <c r="BD51" s="38"/>
      <c r="BE51" s="432" t="s">
        <v>101</v>
      </c>
      <c r="BF51" s="38"/>
      <c r="BG51" s="38"/>
      <c r="BH51" s="38"/>
      <c r="BI51" s="38"/>
      <c r="BJ51" s="38"/>
      <c r="BK51" s="37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85"/>
      <c r="CI51" s="38"/>
      <c r="CJ51" s="85"/>
      <c r="CK51" s="38"/>
      <c r="CL51" s="85"/>
      <c r="CM51" s="38"/>
      <c r="CN51" s="85"/>
      <c r="CO51" s="38"/>
      <c r="CP51" s="85"/>
      <c r="CQ51" s="38"/>
      <c r="CR51" s="38"/>
      <c r="CS51" s="395"/>
      <c r="CT51" s="408"/>
      <c r="CU51" s="395"/>
      <c r="CV51" s="255"/>
      <c r="CW51" s="83"/>
      <c r="CX51" s="37"/>
      <c r="CY51" s="83"/>
      <c r="CZ51" s="73"/>
      <c r="DA51" s="650">
        <v>800</v>
      </c>
      <c r="DB51" s="650"/>
      <c r="DC51" s="650"/>
      <c r="DD51" s="650"/>
      <c r="DE51" s="650"/>
      <c r="DF51" s="650"/>
      <c r="DG51" s="650"/>
      <c r="DH51" s="650"/>
      <c r="DI51" s="650"/>
      <c r="DJ51" s="650"/>
      <c r="DK51" s="650"/>
      <c r="DL51" s="650"/>
      <c r="DM51" s="650"/>
      <c r="DN51" s="650"/>
      <c r="DO51" s="650"/>
      <c r="DP51" s="650"/>
      <c r="DQ51" s="650"/>
      <c r="DR51" s="650"/>
      <c r="DS51" s="650"/>
      <c r="DT51" s="650"/>
      <c r="DU51" s="650"/>
      <c r="DV51" s="650"/>
      <c r="DW51" s="650"/>
      <c r="DX51" s="650"/>
      <c r="DY51" s="650"/>
      <c r="DZ51" s="650"/>
      <c r="EA51" s="650"/>
      <c r="EB51" s="650"/>
      <c r="EC51" s="650"/>
      <c r="ED51" s="650"/>
      <c r="EE51" s="650"/>
      <c r="EF51" s="650"/>
      <c r="EG51" s="650"/>
      <c r="EH51" s="650"/>
      <c r="EI51" s="650"/>
      <c r="EJ51" s="650"/>
      <c r="EK51" s="650"/>
      <c r="EL51" s="650"/>
      <c r="EM51" s="650"/>
      <c r="EN51" s="650"/>
      <c r="EO51" s="650"/>
      <c r="EP51" s="650"/>
      <c r="EQ51" s="650"/>
      <c r="ER51" s="650"/>
      <c r="ES51" s="650"/>
      <c r="ET51" s="650"/>
      <c r="EU51" s="650"/>
      <c r="EV51" s="650"/>
      <c r="EW51" s="650"/>
      <c r="EX51" s="650"/>
      <c r="EY51" s="650"/>
      <c r="EZ51" s="650"/>
      <c r="FA51" s="650"/>
      <c r="FB51" s="650"/>
      <c r="FC51" s="650"/>
      <c r="FD51" s="650"/>
      <c r="FE51" s="650"/>
      <c r="FF51" s="650"/>
      <c r="FG51" s="650"/>
      <c r="FH51" s="650"/>
      <c r="FI51" s="650"/>
      <c r="FJ51" s="650"/>
      <c r="FK51" s="650"/>
      <c r="FL51" s="458"/>
      <c r="FM51" s="645"/>
      <c r="FN51" s="458"/>
      <c r="FO51" s="122"/>
      <c r="FP51" s="458"/>
      <c r="FQ51" s="122"/>
      <c r="FR51" s="458"/>
      <c r="FS51" s="122"/>
      <c r="FT51" s="458"/>
      <c r="FU51" s="122"/>
      <c r="FV51" s="458"/>
      <c r="FW51" s="122"/>
      <c r="FX51" s="458"/>
      <c r="FY51" s="122"/>
      <c r="FZ51" s="458"/>
      <c r="GA51" s="122"/>
      <c r="GB51" s="122"/>
      <c r="GC51" s="122"/>
      <c r="GD51" s="458"/>
      <c r="GE51" s="122"/>
      <c r="GF51" s="122"/>
      <c r="GG51" s="458"/>
      <c r="GH51" s="645"/>
      <c r="GI51" s="465" t="s">
        <v>1142</v>
      </c>
      <c r="GJ51" s="886"/>
      <c r="GK51" s="376"/>
      <c r="GL51" s="362"/>
      <c r="GM51" s="307"/>
      <c r="GN51" s="224"/>
      <c r="GO51" s="188"/>
      <c r="GP51" s="919"/>
      <c r="GQ51" s="307"/>
      <c r="GR51" s="224"/>
      <c r="GS51" s="224"/>
      <c r="GT51" s="307"/>
      <c r="GU51" s="219"/>
      <c r="GV51" s="224"/>
      <c r="GW51" s="188"/>
      <c r="GX51" s="224"/>
      <c r="GY51" s="224"/>
      <c r="GZ51" s="428"/>
      <c r="HA51" s="224"/>
      <c r="HB51" s="224"/>
      <c r="HC51" s="188"/>
      <c r="HD51" s="188"/>
      <c r="HE51" s="188"/>
      <c r="HF51" s="188"/>
      <c r="HG51" s="188"/>
      <c r="HH51" s="401"/>
      <c r="HI51" s="188"/>
      <c r="HJ51" s="188"/>
      <c r="HK51" s="188"/>
      <c r="HL51" s="188"/>
      <c r="HM51" s="188"/>
      <c r="HN51" s="188"/>
      <c r="HO51" s="188"/>
      <c r="HP51" s="401"/>
      <c r="HQ51" s="188"/>
      <c r="HR51" s="188"/>
      <c r="HS51" s="188"/>
      <c r="HT51" s="188"/>
      <c r="HU51" s="188"/>
      <c r="HV51" s="188"/>
      <c r="HW51" s="188"/>
      <c r="HX51" s="188"/>
      <c r="HY51" s="401"/>
      <c r="HZ51" s="188"/>
      <c r="IA51" s="188"/>
      <c r="IB51" s="188"/>
      <c r="IC51" s="188"/>
      <c r="ID51" s="188"/>
      <c r="IE51" s="188"/>
      <c r="IF51" s="188"/>
      <c r="IG51" s="188"/>
      <c r="IH51" s="188"/>
      <c r="II51" s="188"/>
      <c r="IJ51" s="188"/>
      <c r="IK51" s="224"/>
      <c r="IL51" s="428"/>
      <c r="IM51" s="188"/>
      <c r="IN51" s="188"/>
      <c r="IO51" s="188"/>
      <c r="IP51" s="188"/>
      <c r="IQ51" s="188"/>
      <c r="IR51" s="401"/>
      <c r="IS51" s="188"/>
      <c r="IT51" s="224"/>
      <c r="IU51" s="224"/>
      <c r="IV51" s="224"/>
      <c r="IW51" s="224"/>
      <c r="IX51" s="224"/>
      <c r="IY51" s="224"/>
      <c r="IZ51" s="224"/>
      <c r="JA51" s="224"/>
      <c r="JB51" s="224"/>
      <c r="JC51" s="224"/>
      <c r="JD51" s="224"/>
      <c r="JE51" s="224"/>
      <c r="JF51" s="224"/>
      <c r="JG51" s="224"/>
      <c r="JH51" s="224"/>
      <c r="JI51" s="224"/>
      <c r="JJ51" s="224"/>
      <c r="JK51" s="224"/>
      <c r="JL51" s="224"/>
      <c r="JM51" s="224"/>
      <c r="JN51" s="224"/>
      <c r="JO51" s="224"/>
      <c r="JP51" s="224"/>
      <c r="JQ51" s="224"/>
      <c r="JR51" s="224"/>
      <c r="JS51" s="224"/>
      <c r="JT51" s="224"/>
    </row>
    <row r="52" spans="1:281" s="66" customFormat="1" ht="15" customHeight="1" outlineLevel="1">
      <c r="A52" s="67" t="s">
        <v>84</v>
      </c>
      <c r="B52" s="245" t="s">
        <v>249</v>
      </c>
      <c r="C52" s="37">
        <v>4000</v>
      </c>
      <c r="D52" s="37"/>
      <c r="E52" s="73">
        <v>18000</v>
      </c>
      <c r="F52" s="414">
        <v>2000</v>
      </c>
      <c r="G52" s="408"/>
      <c r="H52" s="73">
        <v>500</v>
      </c>
      <c r="I52" s="408"/>
      <c r="J52" s="408"/>
      <c r="K52" s="408" t="s">
        <v>87</v>
      </c>
      <c r="L52" s="37" t="s">
        <v>137</v>
      </c>
      <c r="M52" s="408" t="s">
        <v>87</v>
      </c>
      <c r="N52" s="37">
        <v>680</v>
      </c>
      <c r="O52" s="37"/>
      <c r="P52" s="37"/>
      <c r="Q52" s="37"/>
      <c r="R52" s="37"/>
      <c r="S52" s="37"/>
      <c r="T52" s="37"/>
      <c r="U52" s="38"/>
      <c r="V52" s="38"/>
      <c r="W52" s="38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255"/>
      <c r="AL52" s="255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8"/>
      <c r="BD52" s="38"/>
      <c r="BE52" s="38" t="s">
        <v>636</v>
      </c>
      <c r="BF52" s="38"/>
      <c r="BG52" s="38"/>
      <c r="BH52" s="38"/>
      <c r="BI52" s="38"/>
      <c r="BJ52" s="38"/>
      <c r="BK52" s="37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85"/>
      <c r="CI52" s="38"/>
      <c r="CJ52" s="85"/>
      <c r="CK52" s="38"/>
      <c r="CL52" s="85"/>
      <c r="CM52" s="38"/>
      <c r="CN52" s="85"/>
      <c r="CO52" s="38"/>
      <c r="CP52" s="85"/>
      <c r="CQ52" s="38"/>
      <c r="CR52" s="38"/>
      <c r="CS52" s="395"/>
      <c r="CT52" s="408"/>
      <c r="CU52" s="395"/>
      <c r="CV52" s="255"/>
      <c r="CW52" s="83"/>
      <c r="CX52" s="37" t="s">
        <v>962</v>
      </c>
      <c r="CY52" s="83"/>
      <c r="CZ52" s="37"/>
      <c r="DA52" s="83">
        <v>4000</v>
      </c>
      <c r="DB52" s="83"/>
      <c r="DC52" s="83"/>
      <c r="DD52" s="83"/>
      <c r="DE52" s="83"/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3"/>
      <c r="DR52" s="83"/>
      <c r="DS52" s="83"/>
      <c r="DT52" s="83"/>
      <c r="DU52" s="83"/>
      <c r="DV52" s="83"/>
      <c r="DW52" s="83"/>
      <c r="DX52" s="83"/>
      <c r="DY52" s="83"/>
      <c r="DZ52" s="83"/>
      <c r="EA52" s="83"/>
      <c r="EB52" s="83"/>
      <c r="EC52" s="83"/>
      <c r="ED52" s="83"/>
      <c r="EE52" s="83"/>
      <c r="EF52" s="83"/>
      <c r="EG52" s="83"/>
      <c r="EH52" s="83"/>
      <c r="EI52" s="83"/>
      <c r="EJ52" s="83"/>
      <c r="EK52" s="83"/>
      <c r="EL52" s="83"/>
      <c r="EM52" s="83"/>
      <c r="EN52" s="83"/>
      <c r="EO52" s="83"/>
      <c r="EP52" s="83"/>
      <c r="EQ52" s="83"/>
      <c r="ER52" s="83"/>
      <c r="ES52" s="83"/>
      <c r="ET52" s="83"/>
      <c r="EU52" s="83"/>
      <c r="EV52" s="83"/>
      <c r="EW52" s="83"/>
      <c r="EX52" s="83"/>
      <c r="EY52" s="83"/>
      <c r="EZ52" s="83"/>
      <c r="FA52" s="83"/>
      <c r="FB52" s="83"/>
      <c r="FC52" s="83"/>
      <c r="FD52" s="83"/>
      <c r="FE52" s="83"/>
      <c r="FF52" s="83"/>
      <c r="FG52" s="83"/>
      <c r="FH52" s="83"/>
      <c r="FI52" s="83"/>
      <c r="FJ52" s="83"/>
      <c r="FK52" s="83"/>
      <c r="FL52" s="456"/>
      <c r="FM52" s="643"/>
      <c r="FN52" s="456"/>
      <c r="FO52" s="119"/>
      <c r="FP52" s="456"/>
      <c r="FQ52" s="119"/>
      <c r="FR52" s="456"/>
      <c r="FS52" s="119"/>
      <c r="FT52" s="456"/>
      <c r="FU52" s="119"/>
      <c r="FV52" s="456"/>
      <c r="FW52" s="119"/>
      <c r="FX52" s="456"/>
      <c r="FY52" s="119"/>
      <c r="FZ52" s="456"/>
      <c r="GA52" s="119"/>
      <c r="GB52" s="119"/>
      <c r="GC52" s="119"/>
      <c r="GD52" s="456"/>
      <c r="GE52" s="119"/>
      <c r="GF52" s="119"/>
      <c r="GG52" s="456"/>
      <c r="GH52" s="643"/>
      <c r="GI52" s="465" t="s">
        <v>1142</v>
      </c>
      <c r="GJ52" s="886"/>
      <c r="GK52" s="376"/>
      <c r="GL52" s="362"/>
      <c r="GM52" s="307"/>
      <c r="GN52" s="224"/>
      <c r="GO52" s="188"/>
      <c r="GP52" s="919"/>
      <c r="GQ52" s="307"/>
      <c r="GR52" s="224"/>
      <c r="GS52" s="224"/>
      <c r="GT52" s="307"/>
      <c r="GU52" s="219"/>
      <c r="GV52" s="188"/>
      <c r="GW52" s="224"/>
      <c r="GX52" s="224"/>
      <c r="GY52" s="224"/>
      <c r="GZ52" s="428"/>
      <c r="HA52" s="224"/>
      <c r="HB52" s="224"/>
      <c r="HC52" s="224"/>
      <c r="HD52" s="188"/>
      <c r="HE52" s="188"/>
      <c r="HF52" s="188"/>
      <c r="HG52" s="188"/>
      <c r="HH52" s="401"/>
      <c r="HI52" s="188"/>
      <c r="HJ52" s="188"/>
      <c r="HK52" s="188"/>
      <c r="HL52" s="188"/>
      <c r="HM52" s="188"/>
      <c r="HN52" s="188"/>
      <c r="HO52" s="188"/>
      <c r="HP52" s="401"/>
      <c r="HQ52" s="188"/>
      <c r="HR52" s="188"/>
      <c r="HS52" s="188"/>
      <c r="HT52" s="188"/>
      <c r="HU52" s="188"/>
      <c r="HV52" s="188"/>
      <c r="HW52" s="188"/>
      <c r="HX52" s="188"/>
      <c r="HY52" s="428"/>
      <c r="HZ52" s="188"/>
      <c r="IA52" s="188"/>
      <c r="IB52" s="188"/>
      <c r="IC52" s="224"/>
      <c r="ID52" s="224"/>
      <c r="IE52" s="224"/>
      <c r="IF52" s="224"/>
      <c r="IG52" s="224"/>
      <c r="IH52" s="188"/>
      <c r="II52" s="188"/>
      <c r="IJ52" s="188"/>
      <c r="IK52" s="188"/>
      <c r="IL52" s="401"/>
      <c r="IM52" s="188"/>
      <c r="IN52" s="188"/>
      <c r="IO52" s="188"/>
      <c r="IP52" s="188"/>
      <c r="IQ52" s="188"/>
      <c r="IR52" s="401"/>
      <c r="IS52" s="188"/>
      <c r="IT52" s="224"/>
      <c r="IU52" s="224"/>
      <c r="IV52" s="224"/>
      <c r="IW52" s="224"/>
      <c r="IX52" s="224"/>
      <c r="IY52" s="224"/>
      <c r="IZ52" s="224"/>
      <c r="JA52" s="224"/>
      <c r="JB52" s="224"/>
      <c r="JC52" s="224"/>
      <c r="JD52" s="224"/>
      <c r="JE52" s="224"/>
      <c r="JF52" s="224"/>
      <c r="JG52" s="224"/>
      <c r="JH52" s="224"/>
      <c r="JI52" s="224"/>
      <c r="JJ52" s="224"/>
      <c r="JK52" s="224"/>
      <c r="JL52" s="224"/>
      <c r="JM52" s="224"/>
      <c r="JN52" s="224"/>
      <c r="JO52" s="224"/>
      <c r="JP52" s="224"/>
      <c r="JQ52" s="224"/>
      <c r="JR52" s="224"/>
      <c r="JS52" s="224"/>
      <c r="JT52" s="224"/>
    </row>
    <row r="53" spans="1:281" ht="15" customHeight="1" outlineLevel="1">
      <c r="A53" s="5" t="s">
        <v>85</v>
      </c>
      <c r="B53" s="245" t="s">
        <v>249</v>
      </c>
      <c r="C53" s="27" t="s">
        <v>66</v>
      </c>
      <c r="E53" s="27" t="s">
        <v>236</v>
      </c>
      <c r="F53" s="27" t="s">
        <v>66</v>
      </c>
      <c r="G53" s="27" t="s">
        <v>66</v>
      </c>
      <c r="H53" s="27" t="s">
        <v>66</v>
      </c>
      <c r="I53" s="27" t="s">
        <v>66</v>
      </c>
      <c r="K53" s="27" t="s">
        <v>66</v>
      </c>
      <c r="L53" s="27" t="s">
        <v>137</v>
      </c>
      <c r="M53" s="408" t="s">
        <v>87</v>
      </c>
      <c r="N53" s="27" t="s">
        <v>66</v>
      </c>
      <c r="T53" s="27"/>
      <c r="BD53" s="680" t="s">
        <v>551</v>
      </c>
      <c r="BE53" s="33" t="s">
        <v>66</v>
      </c>
      <c r="CX53" s="46" t="s">
        <v>963</v>
      </c>
      <c r="GI53" s="399" t="s">
        <v>1143</v>
      </c>
      <c r="GK53" s="376"/>
      <c r="GL53" s="362"/>
      <c r="GM53" s="307"/>
      <c r="GN53" s="224"/>
      <c r="GO53" s="188"/>
      <c r="GP53" s="919"/>
      <c r="GQ53" s="307"/>
      <c r="GR53" s="224"/>
      <c r="GS53" s="224"/>
      <c r="GT53" s="307"/>
      <c r="GU53" s="219"/>
      <c r="GV53" s="188"/>
      <c r="GW53" s="188"/>
      <c r="GX53" s="224"/>
      <c r="GY53" s="224"/>
      <c r="GZ53" s="428"/>
      <c r="HA53" s="224"/>
      <c r="HB53" s="224"/>
      <c r="HC53" s="188"/>
      <c r="HD53" s="224"/>
      <c r="HE53" s="224"/>
      <c r="HF53" s="224"/>
      <c r="HG53" s="224"/>
      <c r="HH53" s="428"/>
      <c r="HI53" s="188"/>
      <c r="HJ53" s="188"/>
      <c r="HK53" s="188"/>
      <c r="HL53" s="188"/>
      <c r="HM53" s="188"/>
      <c r="HN53" s="188"/>
      <c r="HO53" s="188"/>
      <c r="HP53" s="401"/>
      <c r="HQ53" s="188"/>
      <c r="HR53" s="188"/>
      <c r="HS53" s="188"/>
      <c r="HT53" s="188"/>
      <c r="HU53" s="188"/>
      <c r="HV53" s="188"/>
      <c r="HW53" s="188"/>
      <c r="HX53" s="188"/>
      <c r="HZ53" s="224"/>
      <c r="IA53" s="224"/>
      <c r="IB53" s="224"/>
      <c r="IC53" s="188"/>
      <c r="ID53" s="188"/>
      <c r="IE53" s="188"/>
      <c r="IF53" s="188"/>
      <c r="IG53" s="188"/>
      <c r="IH53" s="188"/>
      <c r="II53" s="188"/>
      <c r="IJ53" s="188"/>
      <c r="IK53" s="188"/>
      <c r="IL53" s="401"/>
      <c r="IM53" s="224"/>
      <c r="IN53" s="224"/>
      <c r="IO53" s="224"/>
      <c r="IP53" s="188"/>
      <c r="IQ53" s="188"/>
      <c r="IR53" s="428"/>
      <c r="IS53" s="224"/>
      <c r="IT53" s="188"/>
      <c r="IU53" s="188"/>
      <c r="IV53" s="188"/>
      <c r="IW53" s="188"/>
      <c r="IX53" s="188"/>
      <c r="IY53" s="188"/>
      <c r="IZ53" s="188"/>
      <c r="JA53" s="188"/>
      <c r="JB53" s="188"/>
      <c r="JC53" s="188"/>
      <c r="JD53" s="188"/>
      <c r="JE53" s="188"/>
      <c r="JF53" s="188"/>
      <c r="JG53" s="188"/>
      <c r="JH53" s="188"/>
      <c r="JI53" s="188"/>
      <c r="JJ53" s="188"/>
      <c r="JK53" s="188"/>
      <c r="JL53" s="188"/>
      <c r="JM53" s="188"/>
      <c r="JN53" s="188"/>
      <c r="JO53" s="188"/>
      <c r="JP53" s="188"/>
      <c r="JQ53" s="188"/>
      <c r="JR53" s="188"/>
      <c r="JS53" s="188"/>
      <c r="JT53" s="188"/>
    </row>
    <row r="54" spans="1:281" ht="15" customHeight="1">
      <c r="B54" s="245"/>
      <c r="M54" s="408"/>
      <c r="T54" s="27"/>
      <c r="BE54" s="430"/>
      <c r="GK54" s="376"/>
      <c r="GL54" s="362"/>
      <c r="GM54" s="307"/>
      <c r="GN54" s="224"/>
      <c r="GO54" s="188"/>
      <c r="GP54" s="919"/>
      <c r="GQ54" s="307"/>
      <c r="GR54" s="224"/>
      <c r="GS54" s="188"/>
      <c r="GT54" s="307"/>
      <c r="GU54" s="219"/>
      <c r="GV54" s="188"/>
      <c r="GW54" s="188"/>
      <c r="GX54" s="224"/>
      <c r="GY54" s="224"/>
      <c r="GZ54" s="428"/>
      <c r="HA54" s="224"/>
      <c r="HB54" s="224"/>
      <c r="HC54" s="188"/>
      <c r="HD54" s="188"/>
      <c r="HE54" s="188"/>
      <c r="HF54" s="188"/>
      <c r="HG54" s="188"/>
      <c r="HH54" s="401"/>
      <c r="HI54" s="224"/>
      <c r="HJ54" s="224"/>
      <c r="HK54" s="224"/>
      <c r="HL54" s="224"/>
      <c r="HM54" s="188"/>
      <c r="HN54" s="188"/>
      <c r="HO54" s="188"/>
      <c r="HP54" s="401"/>
      <c r="HQ54" s="188"/>
      <c r="HR54" s="188"/>
      <c r="HS54" s="188"/>
      <c r="HT54" s="188"/>
      <c r="HU54" s="188"/>
      <c r="HV54" s="188"/>
      <c r="HW54" s="188"/>
      <c r="HX54" s="188"/>
      <c r="HZ54" s="188"/>
      <c r="IA54" s="188"/>
      <c r="IB54" s="188"/>
      <c r="IC54" s="188"/>
      <c r="ID54" s="188"/>
      <c r="IE54" s="188"/>
      <c r="IF54" s="188"/>
      <c r="IG54" s="188"/>
      <c r="IH54" s="188"/>
      <c r="II54" s="188"/>
      <c r="IJ54" s="188"/>
      <c r="IK54" s="188"/>
      <c r="IL54" s="401"/>
      <c r="IM54" s="188"/>
      <c r="IN54" s="188"/>
      <c r="IO54" s="188"/>
      <c r="IP54" s="188"/>
      <c r="IQ54" s="224"/>
      <c r="IR54" s="428"/>
      <c r="IS54" s="224"/>
      <c r="IT54" s="188"/>
      <c r="IU54" s="188"/>
      <c r="IV54" s="188"/>
      <c r="IW54" s="188"/>
      <c r="IX54" s="188"/>
      <c r="IY54" s="188"/>
      <c r="IZ54" s="188"/>
      <c r="JA54" s="188"/>
      <c r="JB54" s="188"/>
      <c r="JC54" s="188"/>
      <c r="JD54" s="188"/>
      <c r="JE54" s="188"/>
      <c r="JF54" s="188"/>
      <c r="JG54" s="188"/>
      <c r="JH54" s="188"/>
      <c r="JI54" s="188"/>
      <c r="JJ54" s="188"/>
      <c r="JK54" s="188"/>
      <c r="JL54" s="188"/>
      <c r="JM54" s="188"/>
      <c r="JN54" s="188"/>
      <c r="JO54" s="188"/>
      <c r="JP54" s="188"/>
      <c r="JQ54" s="188"/>
      <c r="JR54" s="188"/>
      <c r="JS54" s="188"/>
      <c r="JT54" s="188"/>
    </row>
    <row r="55" spans="1:281" s="69" customFormat="1" ht="15" customHeight="1">
      <c r="A55" s="53" t="s">
        <v>146</v>
      </c>
      <c r="B55" s="54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106"/>
      <c r="AL55" s="106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4"/>
      <c r="BD55" s="34"/>
      <c r="BE55" s="34"/>
      <c r="BH55" s="69" t="s">
        <v>668</v>
      </c>
      <c r="BK55" s="30"/>
      <c r="CH55" s="435"/>
      <c r="CJ55" s="435"/>
      <c r="CL55" s="435"/>
      <c r="CN55" s="435"/>
      <c r="CP55" s="435"/>
      <c r="CS55" s="440"/>
      <c r="CT55" s="53"/>
      <c r="CU55" s="440"/>
      <c r="CV55" s="106"/>
      <c r="CW55" s="444"/>
      <c r="CX55" s="229"/>
      <c r="CY55" s="448"/>
      <c r="CZ55" s="30"/>
      <c r="DA55" s="448"/>
      <c r="DB55" s="448"/>
      <c r="DC55" s="448"/>
      <c r="DD55" s="448"/>
      <c r="DE55" s="448"/>
      <c r="DF55" s="448"/>
      <c r="DG55" s="448"/>
      <c r="DH55" s="448"/>
      <c r="DI55" s="448"/>
      <c r="DJ55" s="448"/>
      <c r="DK55" s="448"/>
      <c r="DL55" s="448"/>
      <c r="DM55" s="448"/>
      <c r="DN55" s="448"/>
      <c r="DO55" s="448"/>
      <c r="DP55" s="448"/>
      <c r="DQ55" s="448"/>
      <c r="DR55" s="448"/>
      <c r="DS55" s="448"/>
      <c r="DT55" s="448"/>
      <c r="DU55" s="448"/>
      <c r="DV55" s="448"/>
      <c r="DW55" s="448"/>
      <c r="DX55" s="448"/>
      <c r="DY55" s="448"/>
      <c r="DZ55" s="448"/>
      <c r="EA55" s="448"/>
      <c r="EB55" s="448"/>
      <c r="EC55" s="448"/>
      <c r="ED55" s="448"/>
      <c r="EE55" s="448"/>
      <c r="EF55" s="448"/>
      <c r="EG55" s="448"/>
      <c r="EH55" s="448"/>
      <c r="EI55" s="448"/>
      <c r="EJ55" s="448"/>
      <c r="EK55" s="448"/>
      <c r="EL55" s="448"/>
      <c r="EM55" s="448"/>
      <c r="EN55" s="448"/>
      <c r="EO55" s="448"/>
      <c r="EP55" s="448"/>
      <c r="EQ55" s="448"/>
      <c r="ER55" s="448"/>
      <c r="ES55" s="448"/>
      <c r="ET55" s="448"/>
      <c r="EU55" s="448"/>
      <c r="EV55" s="448"/>
      <c r="EW55" s="448"/>
      <c r="EX55" s="448"/>
      <c r="EY55" s="448"/>
      <c r="EZ55" s="448"/>
      <c r="FA55" s="448"/>
      <c r="FB55" s="448"/>
      <c r="FC55" s="448"/>
      <c r="FD55" s="448"/>
      <c r="FE55" s="448"/>
      <c r="FF55" s="448"/>
      <c r="FG55" s="448"/>
      <c r="FH55" s="448"/>
      <c r="FI55" s="448"/>
      <c r="FJ55" s="448"/>
      <c r="FK55" s="448"/>
      <c r="FL55" s="230"/>
      <c r="FM55" s="634"/>
      <c r="FN55" s="230"/>
      <c r="FO55" s="776"/>
      <c r="FP55" s="230"/>
      <c r="FQ55" s="776"/>
      <c r="FR55" s="230"/>
      <c r="FS55" s="776"/>
      <c r="FT55" s="230"/>
      <c r="FU55" s="776"/>
      <c r="FV55" s="230"/>
      <c r="FW55" s="776"/>
      <c r="FX55" s="230"/>
      <c r="FY55" s="776"/>
      <c r="FZ55" s="230"/>
      <c r="GA55" s="776"/>
      <c r="GB55" s="776"/>
      <c r="GC55" s="776"/>
      <c r="GD55" s="230"/>
      <c r="GE55" s="776"/>
      <c r="GF55" s="776"/>
      <c r="GG55" s="230"/>
      <c r="GH55" s="634"/>
      <c r="GI55" s="295"/>
      <c r="GJ55" s="882"/>
      <c r="GK55" s="376"/>
      <c r="GL55" s="362"/>
      <c r="GM55" s="307"/>
      <c r="GN55" s="224"/>
      <c r="GO55" s="188"/>
      <c r="GP55" s="919"/>
      <c r="GQ55" s="307"/>
      <c r="GR55" s="224"/>
      <c r="GS55" s="188"/>
      <c r="GT55" s="307"/>
      <c r="GU55" s="219"/>
      <c r="GV55" s="188"/>
      <c r="GW55" s="188"/>
      <c r="GX55" s="224"/>
      <c r="GY55" s="224"/>
      <c r="GZ55" s="428"/>
      <c r="HA55" s="224"/>
      <c r="HB55" s="224"/>
      <c r="HC55" s="188"/>
      <c r="HD55" s="188"/>
      <c r="HE55" s="188"/>
      <c r="HF55" s="188"/>
      <c r="HG55" s="188"/>
      <c r="HH55" s="401"/>
      <c r="HI55" s="188"/>
      <c r="HJ55" s="188"/>
      <c r="HK55" s="188"/>
      <c r="HL55" s="188"/>
      <c r="HM55" s="188"/>
      <c r="HN55" s="188"/>
      <c r="HO55" s="188"/>
      <c r="HP55" s="401"/>
      <c r="HQ55" s="188"/>
      <c r="HR55" s="188"/>
      <c r="HS55" s="188"/>
      <c r="HT55" s="188"/>
      <c r="HU55" s="188"/>
      <c r="HV55" s="188"/>
      <c r="HW55" s="224"/>
      <c r="HX55" s="224"/>
      <c r="HY55" s="401"/>
      <c r="HZ55" s="188"/>
      <c r="IA55" s="188"/>
      <c r="IB55" s="188"/>
      <c r="IC55" s="188"/>
      <c r="ID55" s="188"/>
      <c r="IE55" s="188"/>
      <c r="IF55" s="188"/>
      <c r="IG55" s="188"/>
      <c r="IH55" s="188"/>
      <c r="II55" s="188"/>
      <c r="IJ55" s="188"/>
      <c r="IK55" s="188"/>
      <c r="IL55" s="401"/>
      <c r="IM55" s="188"/>
      <c r="IN55" s="188"/>
      <c r="IO55" s="188"/>
      <c r="IP55" s="224"/>
      <c r="IQ55" s="224"/>
      <c r="IR55" s="428"/>
      <c r="IS55" s="224"/>
      <c r="IT55" s="188"/>
      <c r="IU55" s="188"/>
      <c r="IV55" s="188"/>
      <c r="IW55" s="188"/>
      <c r="IX55" s="188"/>
      <c r="IY55" s="188"/>
      <c r="IZ55" s="188"/>
      <c r="JA55" s="188"/>
      <c r="JB55" s="188"/>
      <c r="JC55" s="188"/>
      <c r="JD55" s="188"/>
      <c r="JE55" s="188"/>
      <c r="JF55" s="188"/>
      <c r="JG55" s="188"/>
      <c r="JH55" s="188"/>
      <c r="JI55" s="188"/>
      <c r="JJ55" s="188"/>
      <c r="JK55" s="188"/>
      <c r="JL55" s="188"/>
      <c r="JM55" s="188"/>
      <c r="JN55" s="188"/>
      <c r="JO55" s="188"/>
      <c r="JP55" s="188"/>
      <c r="JQ55" s="188"/>
      <c r="JR55" s="188"/>
      <c r="JS55" s="188"/>
      <c r="JT55" s="188"/>
      <c r="JU55" s="326"/>
    </row>
    <row r="56" spans="1:281" ht="15" customHeight="1" outlineLevel="1">
      <c r="A56" t="s">
        <v>76</v>
      </c>
      <c r="B56" s="245" t="s">
        <v>249</v>
      </c>
      <c r="C56" s="406" t="s">
        <v>210</v>
      </c>
      <c r="D56" s="406"/>
      <c r="E56" s="408" t="s">
        <v>101</v>
      </c>
      <c r="F56" s="408" t="s">
        <v>101</v>
      </c>
      <c r="G56" s="408" t="s">
        <v>101</v>
      </c>
      <c r="H56" s="408" t="s">
        <v>101</v>
      </c>
      <c r="M56" s="408"/>
      <c r="S56" s="29" t="s">
        <v>350</v>
      </c>
      <c r="T56" s="29" t="s">
        <v>210</v>
      </c>
      <c r="V56" s="29" t="s">
        <v>351</v>
      </c>
      <c r="W56" s="29" t="s">
        <v>210</v>
      </c>
      <c r="BE56" s="432" t="s">
        <v>101</v>
      </c>
      <c r="CW56" s="737" t="s">
        <v>964</v>
      </c>
      <c r="CX56" s="46" t="s">
        <v>964</v>
      </c>
      <c r="CZ56" s="406"/>
      <c r="DA56" s="185"/>
      <c r="DB56" s="185"/>
      <c r="DC56" s="185"/>
      <c r="DD56" s="185"/>
      <c r="DE56" s="185"/>
      <c r="DF56" s="185"/>
      <c r="DG56" s="185"/>
      <c r="DH56" s="185"/>
      <c r="DI56" s="185"/>
      <c r="DJ56" s="185"/>
      <c r="DK56" s="185"/>
      <c r="DL56" s="185"/>
      <c r="DM56" s="185"/>
      <c r="DN56" s="185"/>
      <c r="DO56" s="185"/>
      <c r="DP56" s="185"/>
      <c r="DQ56" s="185"/>
      <c r="DR56" s="185"/>
      <c r="DS56" s="185"/>
      <c r="DT56" s="185"/>
      <c r="DU56" s="185"/>
      <c r="DV56" s="185"/>
      <c r="DW56" s="185"/>
      <c r="DX56" s="185"/>
      <c r="DY56" s="185"/>
      <c r="DZ56" s="185"/>
      <c r="EA56" s="185"/>
      <c r="EB56" s="185"/>
      <c r="EC56" s="185"/>
      <c r="ED56" s="185"/>
      <c r="EE56" s="185"/>
      <c r="EF56" s="185"/>
      <c r="EG56" s="185"/>
      <c r="EH56" s="185"/>
      <c r="EI56" s="185"/>
      <c r="EJ56" s="185"/>
      <c r="EK56" s="185"/>
      <c r="EL56" s="185"/>
      <c r="EM56" s="185"/>
      <c r="EN56" s="185"/>
      <c r="EO56" s="185"/>
      <c r="EP56" s="185"/>
      <c r="EQ56" s="185"/>
      <c r="ER56" s="185"/>
      <c r="ES56" s="185"/>
      <c r="ET56" s="185"/>
      <c r="EU56" s="185"/>
      <c r="EV56" s="185"/>
      <c r="EW56" s="185"/>
      <c r="EX56" s="185"/>
      <c r="EY56" s="185"/>
      <c r="EZ56" s="185"/>
      <c r="FA56" s="185"/>
      <c r="FB56" s="185"/>
      <c r="FC56" s="185"/>
      <c r="FD56" s="185"/>
      <c r="FE56" s="185"/>
      <c r="FF56" s="185"/>
      <c r="FG56" s="185"/>
      <c r="FH56" s="185"/>
      <c r="FI56" s="185"/>
      <c r="FJ56" s="185"/>
      <c r="FK56" s="185"/>
      <c r="GI56" s="399" t="s">
        <v>1139</v>
      </c>
      <c r="GK56" s="376"/>
      <c r="GL56" s="362"/>
      <c r="GM56" s="307"/>
      <c r="GN56" s="224"/>
      <c r="GO56" s="188"/>
      <c r="GP56" s="919"/>
      <c r="GQ56" s="307"/>
      <c r="GR56" s="224"/>
      <c r="GS56" s="188"/>
      <c r="GT56" s="307"/>
      <c r="GU56" s="219"/>
      <c r="GV56" s="188"/>
      <c r="GW56" s="188"/>
      <c r="GX56" s="224"/>
      <c r="GY56" s="224"/>
      <c r="GZ56" s="428"/>
      <c r="HA56" s="224"/>
      <c r="HB56" s="224"/>
      <c r="HC56" s="188"/>
      <c r="HD56" s="188"/>
      <c r="HE56" s="188"/>
      <c r="HF56" s="188"/>
      <c r="HG56" s="188"/>
      <c r="HH56" s="401"/>
      <c r="HI56" s="188"/>
      <c r="HJ56" s="188"/>
      <c r="HK56" s="188"/>
      <c r="HL56" s="188"/>
      <c r="HM56" s="188"/>
      <c r="HN56" s="188"/>
      <c r="HO56" s="188"/>
      <c r="HP56" s="401"/>
      <c r="HQ56" s="188"/>
      <c r="HR56" s="188"/>
      <c r="HS56" s="188"/>
      <c r="HT56" s="188"/>
      <c r="HU56" s="188"/>
      <c r="HV56" s="188"/>
      <c r="HW56" s="224"/>
      <c r="HX56" s="224"/>
      <c r="HZ56" s="188"/>
      <c r="IA56" s="188"/>
      <c r="IB56" s="188"/>
      <c r="IC56" s="188"/>
      <c r="ID56" s="188"/>
      <c r="IE56" s="188"/>
      <c r="IF56" s="188"/>
      <c r="IG56" s="188"/>
      <c r="IH56" s="188"/>
      <c r="II56" s="188"/>
      <c r="IJ56" s="188"/>
      <c r="IK56" s="224"/>
      <c r="IL56" s="428"/>
      <c r="IM56" s="188"/>
      <c r="IN56" s="188"/>
      <c r="IO56" s="188"/>
      <c r="IP56" s="224"/>
      <c r="IQ56" s="224"/>
      <c r="IR56" s="428"/>
      <c r="IS56" s="224"/>
      <c r="IT56" s="188"/>
      <c r="IU56" s="188"/>
      <c r="IV56" s="188"/>
      <c r="IW56" s="188"/>
      <c r="IX56" s="188"/>
      <c r="IY56" s="188"/>
      <c r="IZ56" s="188"/>
      <c r="JA56" s="188"/>
      <c r="JB56" s="188"/>
      <c r="JC56" s="188"/>
      <c r="JD56" s="188"/>
      <c r="JE56" s="188"/>
      <c r="JF56" s="188"/>
      <c r="JG56" s="188"/>
      <c r="JH56" s="188"/>
      <c r="JI56" s="188"/>
      <c r="JJ56" s="188"/>
      <c r="JK56" s="188"/>
      <c r="JL56" s="188"/>
      <c r="JM56" s="188"/>
      <c r="JN56" s="188"/>
      <c r="JO56" s="188"/>
      <c r="JP56" s="188"/>
      <c r="JQ56" s="188"/>
      <c r="JR56" s="188"/>
      <c r="JS56" s="188"/>
      <c r="JT56" s="188"/>
      <c r="JU56" s="188"/>
    </row>
    <row r="57" spans="1:281" ht="15" customHeight="1" outlineLevel="1">
      <c r="A57" t="s">
        <v>75</v>
      </c>
      <c r="B57" s="245" t="s">
        <v>249</v>
      </c>
      <c r="C57" s="27" t="s">
        <v>209</v>
      </c>
      <c r="E57" s="408" t="s">
        <v>101</v>
      </c>
      <c r="F57" s="408" t="s">
        <v>101</v>
      </c>
      <c r="G57" s="408" t="s">
        <v>101</v>
      </c>
      <c r="H57" s="408" t="s">
        <v>101</v>
      </c>
      <c r="M57" s="408"/>
      <c r="S57" s="29" t="s">
        <v>352</v>
      </c>
      <c r="T57" s="38" t="s">
        <v>353</v>
      </c>
      <c r="V57" s="29" t="s">
        <v>354</v>
      </c>
      <c r="W57" s="29" t="s">
        <v>355</v>
      </c>
      <c r="BE57" s="432" t="s">
        <v>101</v>
      </c>
      <c r="CZ57" s="406"/>
      <c r="DA57" s="185"/>
      <c r="DB57" s="185"/>
      <c r="DC57" s="185"/>
      <c r="DD57" s="185"/>
      <c r="DE57" s="185"/>
      <c r="DF57" s="185"/>
      <c r="DG57" s="185"/>
      <c r="DH57" s="185"/>
      <c r="DI57" s="185"/>
      <c r="DJ57" s="185"/>
      <c r="DK57" s="185"/>
      <c r="DL57" s="185"/>
      <c r="DM57" s="185"/>
      <c r="DN57" s="185"/>
      <c r="DO57" s="185"/>
      <c r="DP57" s="185"/>
      <c r="DQ57" s="185"/>
      <c r="DR57" s="185"/>
      <c r="DS57" s="185"/>
      <c r="DT57" s="185"/>
      <c r="DU57" s="185"/>
      <c r="DV57" s="185"/>
      <c r="DW57" s="185"/>
      <c r="DX57" s="185"/>
      <c r="DY57" s="185"/>
      <c r="DZ57" s="185"/>
      <c r="EA57" s="185"/>
      <c r="EB57" s="185"/>
      <c r="EC57" s="185"/>
      <c r="ED57" s="185"/>
      <c r="EE57" s="185"/>
      <c r="EF57" s="185"/>
      <c r="EG57" s="185"/>
      <c r="EH57" s="185"/>
      <c r="EI57" s="185"/>
      <c r="EJ57" s="185"/>
      <c r="EK57" s="185"/>
      <c r="EL57" s="185"/>
      <c r="EM57" s="185"/>
      <c r="EN57" s="185"/>
      <c r="EO57" s="185"/>
      <c r="EP57" s="185"/>
      <c r="EQ57" s="185"/>
      <c r="ER57" s="185"/>
      <c r="ES57" s="185"/>
      <c r="ET57" s="185"/>
      <c r="EU57" s="185"/>
      <c r="EV57" s="185"/>
      <c r="EW57" s="185"/>
      <c r="EX57" s="185"/>
      <c r="EY57" s="185"/>
      <c r="EZ57" s="185"/>
      <c r="FA57" s="185"/>
      <c r="FB57" s="185"/>
      <c r="FC57" s="185"/>
      <c r="FD57" s="185"/>
      <c r="FE57" s="185"/>
      <c r="FF57" s="185"/>
      <c r="FG57" s="185"/>
      <c r="FH57" s="185"/>
      <c r="FI57" s="185"/>
      <c r="FJ57" s="185"/>
      <c r="FK57" s="185"/>
      <c r="FM57" s="62"/>
      <c r="FP57" s="769" t="s">
        <v>1485</v>
      </c>
      <c r="FQ57" s="746"/>
      <c r="FR57" s="769"/>
      <c r="FS57" s="746"/>
      <c r="FT57" s="769"/>
      <c r="FU57" s="746"/>
      <c r="FV57" s="769"/>
      <c r="FW57" s="746"/>
      <c r="FX57" s="769"/>
      <c r="FY57" s="746"/>
      <c r="FZ57" s="769"/>
      <c r="GA57" s="746"/>
      <c r="GB57" s="746"/>
      <c r="GC57" s="746"/>
      <c r="GD57" s="769"/>
      <c r="GE57" s="865"/>
      <c r="GF57" s="746"/>
      <c r="GG57" s="769"/>
      <c r="GI57" s="399" t="s">
        <v>1139</v>
      </c>
      <c r="GK57" s="376"/>
      <c r="GL57" s="362"/>
      <c r="GM57" s="307"/>
      <c r="GN57" s="224"/>
      <c r="GO57" s="188"/>
      <c r="GP57" s="919"/>
      <c r="GQ57" s="307"/>
      <c r="GR57" s="224"/>
      <c r="GS57" s="188"/>
      <c r="GT57" s="307"/>
      <c r="GU57" s="219"/>
      <c r="GV57" s="224"/>
      <c r="GW57" s="224"/>
      <c r="GX57" s="224"/>
      <c r="GY57" s="224"/>
      <c r="GZ57" s="428"/>
      <c r="HA57" s="224"/>
      <c r="HB57" s="224"/>
      <c r="HC57" s="224"/>
      <c r="HD57" s="188"/>
      <c r="HE57" s="188"/>
      <c r="HF57" s="188"/>
      <c r="HG57" s="188"/>
      <c r="HH57" s="401"/>
      <c r="HI57" s="188"/>
      <c r="HJ57" s="188"/>
      <c r="HK57" s="188"/>
      <c r="HL57" s="188"/>
      <c r="HM57" s="188"/>
      <c r="HN57" s="188"/>
      <c r="HO57" s="188"/>
      <c r="HP57" s="401"/>
      <c r="HQ57" s="188"/>
      <c r="HR57" s="188"/>
      <c r="HS57" s="188"/>
      <c r="HT57" s="188"/>
      <c r="HU57" s="188"/>
      <c r="HV57" s="188"/>
      <c r="HW57" s="224"/>
      <c r="HX57" s="224"/>
      <c r="HY57" s="428"/>
      <c r="HZ57" s="188"/>
      <c r="IA57" s="188"/>
      <c r="IB57" s="188"/>
      <c r="IC57" s="224"/>
      <c r="ID57" s="224"/>
      <c r="IE57" s="224"/>
      <c r="IF57" s="224"/>
      <c r="IG57" s="224"/>
      <c r="IH57" s="188"/>
      <c r="II57" s="188"/>
      <c r="IJ57" s="188"/>
      <c r="IK57" s="224"/>
      <c r="IL57" s="428"/>
      <c r="IM57" s="188"/>
      <c r="IN57" s="188"/>
      <c r="IO57" s="188"/>
      <c r="IP57" s="224"/>
      <c r="IQ57" s="224"/>
      <c r="IR57" s="401"/>
      <c r="IS57" s="188"/>
      <c r="IT57" s="188"/>
      <c r="IU57" s="188"/>
      <c r="IV57" s="188"/>
      <c r="IW57" s="188"/>
      <c r="IX57" s="188"/>
      <c r="IY57" s="188"/>
      <c r="IZ57" s="188"/>
      <c r="JA57" s="188"/>
      <c r="JB57" s="188"/>
      <c r="JC57" s="188"/>
      <c r="JD57" s="188"/>
      <c r="JE57" s="188"/>
      <c r="JF57" s="188"/>
      <c r="JG57" s="188"/>
      <c r="JH57" s="188"/>
      <c r="JI57" s="188"/>
      <c r="JJ57" s="188"/>
      <c r="JK57" s="188"/>
      <c r="JL57" s="188"/>
      <c r="JM57" s="188"/>
      <c r="JN57" s="188"/>
      <c r="JO57" s="188"/>
      <c r="JP57" s="188"/>
      <c r="JQ57" s="188"/>
      <c r="JR57" s="188"/>
      <c r="JS57" s="188"/>
      <c r="JT57" s="188"/>
      <c r="JU57" s="188"/>
    </row>
    <row r="58" spans="1:281" s="66" customFormat="1" ht="15" customHeight="1" outlineLevel="1">
      <c r="A58" s="65" t="s">
        <v>168</v>
      </c>
      <c r="B58" s="244" t="s">
        <v>247</v>
      </c>
      <c r="C58" s="38">
        <v>151</v>
      </c>
      <c r="D58" s="38"/>
      <c r="E58" s="408" t="s">
        <v>101</v>
      </c>
      <c r="F58" s="408" t="s">
        <v>101</v>
      </c>
      <c r="G58" s="408" t="s">
        <v>101</v>
      </c>
      <c r="H58" s="408" t="s">
        <v>101</v>
      </c>
      <c r="I58" s="37"/>
      <c r="J58" s="37"/>
      <c r="K58" s="37"/>
      <c r="L58" s="37"/>
      <c r="M58" s="408"/>
      <c r="N58" s="37"/>
      <c r="O58" s="37"/>
      <c r="P58" s="37"/>
      <c r="Q58" s="37"/>
      <c r="R58" s="37"/>
      <c r="S58" s="37">
        <v>485</v>
      </c>
      <c r="T58" s="37">
        <v>500</v>
      </c>
      <c r="U58" s="38"/>
      <c r="V58" s="38">
        <v>110</v>
      </c>
      <c r="W58" s="38">
        <v>60</v>
      </c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255"/>
      <c r="AL58" s="255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8"/>
      <c r="BD58" s="38"/>
      <c r="BE58" s="432" t="s">
        <v>101</v>
      </c>
      <c r="BF58" s="38"/>
      <c r="BG58" s="38"/>
      <c r="BH58" s="38"/>
      <c r="BI58" s="38"/>
      <c r="BJ58" s="38"/>
      <c r="BK58" s="37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85"/>
      <c r="CI58" s="38"/>
      <c r="CJ58" s="85"/>
      <c r="CK58" s="38"/>
      <c r="CL58" s="85"/>
      <c r="CM58" s="38"/>
      <c r="CN58" s="85"/>
      <c r="CO58" s="38"/>
      <c r="CP58" s="85"/>
      <c r="CQ58" s="38"/>
      <c r="CR58" s="38"/>
      <c r="CS58" s="83"/>
      <c r="CT58" s="37"/>
      <c r="CU58" s="83"/>
      <c r="CV58" s="255"/>
      <c r="CW58" s="62"/>
      <c r="CX58" s="680"/>
      <c r="CY58" s="62"/>
      <c r="CZ58" s="406"/>
      <c r="DA58" s="185"/>
      <c r="DB58" s="185"/>
      <c r="DC58" s="185"/>
      <c r="DD58" s="185"/>
      <c r="DE58" s="185"/>
      <c r="DF58" s="185"/>
      <c r="DG58" s="185"/>
      <c r="DH58" s="185"/>
      <c r="DI58" s="185"/>
      <c r="DJ58" s="185"/>
      <c r="DK58" s="185"/>
      <c r="DL58" s="185"/>
      <c r="DM58" s="185"/>
      <c r="DN58" s="185"/>
      <c r="DO58" s="185"/>
      <c r="DP58" s="185"/>
      <c r="DQ58" s="185"/>
      <c r="DR58" s="185"/>
      <c r="DS58" s="185"/>
      <c r="DT58" s="185"/>
      <c r="DU58" s="185"/>
      <c r="DV58" s="185"/>
      <c r="DW58" s="185"/>
      <c r="DX58" s="185"/>
      <c r="DY58" s="185"/>
      <c r="DZ58" s="185"/>
      <c r="EA58" s="185"/>
      <c r="EB58" s="185"/>
      <c r="EC58" s="185"/>
      <c r="ED58" s="185"/>
      <c r="EE58" s="185"/>
      <c r="EF58" s="185"/>
      <c r="EG58" s="185"/>
      <c r="EH58" s="185"/>
      <c r="EI58" s="185"/>
      <c r="EJ58" s="185"/>
      <c r="EK58" s="185"/>
      <c r="EL58" s="185"/>
      <c r="EM58" s="185"/>
      <c r="EN58" s="185"/>
      <c r="EO58" s="185"/>
      <c r="EP58" s="185"/>
      <c r="EQ58" s="185"/>
      <c r="ER58" s="185"/>
      <c r="ES58" s="185"/>
      <c r="ET58" s="185"/>
      <c r="EU58" s="185"/>
      <c r="EV58" s="185"/>
      <c r="EW58" s="185"/>
      <c r="EX58" s="185"/>
      <c r="EY58" s="185"/>
      <c r="EZ58" s="185"/>
      <c r="FA58" s="185"/>
      <c r="FB58" s="185"/>
      <c r="FC58" s="185"/>
      <c r="FD58" s="185"/>
      <c r="FE58" s="185"/>
      <c r="FF58" s="185"/>
      <c r="FG58" s="185"/>
      <c r="FH58" s="185"/>
      <c r="FI58" s="185"/>
      <c r="FJ58" s="185"/>
      <c r="FK58" s="185"/>
      <c r="FL58" s="454"/>
      <c r="FM58" s="641"/>
      <c r="FN58" s="454"/>
      <c r="FO58" s="112"/>
      <c r="FP58" s="454"/>
      <c r="FQ58" s="112"/>
      <c r="FR58" s="454"/>
      <c r="FS58" s="112"/>
      <c r="FT58" s="454"/>
      <c r="FU58" s="112"/>
      <c r="FV58" s="454"/>
      <c r="FW58" s="112"/>
      <c r="FX58" s="454"/>
      <c r="FY58" s="112"/>
      <c r="FZ58" s="454"/>
      <c r="GA58" s="112"/>
      <c r="GB58" s="112"/>
      <c r="GC58" s="112"/>
      <c r="GD58" s="454"/>
      <c r="GE58" s="112"/>
      <c r="GF58" s="112"/>
      <c r="GG58" s="454"/>
      <c r="GH58" s="641"/>
      <c r="GI58" s="399" t="s">
        <v>1139</v>
      </c>
      <c r="GJ58" s="882"/>
      <c r="GK58" s="376"/>
      <c r="GL58" s="362"/>
      <c r="GM58" s="307"/>
      <c r="GN58" s="224"/>
      <c r="GO58" s="188"/>
      <c r="GP58" s="919"/>
      <c r="GQ58" s="307"/>
      <c r="GR58" s="224"/>
      <c r="GS58" s="188"/>
      <c r="GT58" s="307"/>
      <c r="GU58" s="219"/>
      <c r="GV58" s="188"/>
      <c r="GW58" s="224"/>
      <c r="GX58" s="224"/>
      <c r="GY58" s="224"/>
      <c r="GZ58" s="428"/>
      <c r="HA58" s="224"/>
      <c r="HB58" s="224"/>
      <c r="HC58" s="224"/>
      <c r="HD58" s="224"/>
      <c r="HE58" s="224"/>
      <c r="HF58" s="224"/>
      <c r="HG58" s="224"/>
      <c r="HH58" s="428"/>
      <c r="HI58" s="188"/>
      <c r="HJ58" s="188"/>
      <c r="HK58" s="188"/>
      <c r="HL58" s="188"/>
      <c r="HM58" s="188"/>
      <c r="HN58" s="188"/>
      <c r="HO58" s="188"/>
      <c r="HP58" s="401"/>
      <c r="HQ58" s="188"/>
      <c r="HR58" s="188"/>
      <c r="HS58" s="188"/>
      <c r="HT58" s="188"/>
      <c r="HU58" s="188"/>
      <c r="HV58" s="188"/>
      <c r="HW58" s="224"/>
      <c r="HX58" s="224"/>
      <c r="HY58" s="428"/>
      <c r="HZ58" s="224"/>
      <c r="IA58" s="224"/>
      <c r="IB58" s="224"/>
      <c r="IC58" s="224"/>
      <c r="ID58" s="224"/>
      <c r="IE58" s="224"/>
      <c r="IF58" s="224"/>
      <c r="IG58" s="224"/>
      <c r="IH58" s="188"/>
      <c r="II58" s="188"/>
      <c r="IJ58" s="188"/>
      <c r="IK58" s="224"/>
      <c r="IL58" s="428"/>
      <c r="IM58" s="224"/>
      <c r="IN58" s="224"/>
      <c r="IO58" s="224"/>
      <c r="IP58" s="224"/>
      <c r="IQ58" s="188"/>
      <c r="IR58" s="428"/>
      <c r="IS58" s="224"/>
      <c r="IT58" s="224"/>
      <c r="IU58" s="224"/>
      <c r="IV58" s="224"/>
      <c r="IW58" s="224"/>
      <c r="IX58" s="224"/>
      <c r="IY58" s="224"/>
      <c r="IZ58" s="224"/>
      <c r="JA58" s="224"/>
      <c r="JB58" s="224"/>
      <c r="JC58" s="224"/>
      <c r="JD58" s="224"/>
      <c r="JE58" s="224"/>
      <c r="JF58" s="224"/>
      <c r="JG58" s="224"/>
      <c r="JH58" s="224"/>
      <c r="JI58" s="224"/>
      <c r="JJ58" s="224"/>
      <c r="JK58" s="224"/>
      <c r="JL58" s="224"/>
      <c r="JM58" s="224"/>
      <c r="JN58" s="224"/>
      <c r="JO58" s="224"/>
      <c r="JP58" s="224"/>
      <c r="JQ58" s="224"/>
      <c r="JR58" s="224"/>
      <c r="JS58" s="224"/>
      <c r="JT58" s="224"/>
      <c r="JU58" s="224"/>
    </row>
    <row r="59" spans="1:281" ht="15" customHeight="1" outlineLevel="1">
      <c r="A59" t="s">
        <v>169</v>
      </c>
      <c r="B59" s="245" t="s">
        <v>249</v>
      </c>
      <c r="C59" s="33" t="s">
        <v>156</v>
      </c>
      <c r="D59" s="33"/>
      <c r="E59" s="408" t="s">
        <v>101</v>
      </c>
      <c r="F59" s="408" t="s">
        <v>101</v>
      </c>
      <c r="G59" s="408" t="s">
        <v>101</v>
      </c>
      <c r="H59" s="408" t="s">
        <v>101</v>
      </c>
      <c r="M59" s="408"/>
      <c r="S59" s="29" t="s">
        <v>356</v>
      </c>
      <c r="T59" s="29" t="s">
        <v>357</v>
      </c>
      <c r="V59" s="29" t="s">
        <v>358</v>
      </c>
      <c r="W59" s="29" t="s">
        <v>359</v>
      </c>
      <c r="BE59" s="432" t="s">
        <v>101</v>
      </c>
      <c r="CZ59" s="406"/>
      <c r="DA59" s="185"/>
      <c r="DB59" s="185"/>
      <c r="DC59" s="185"/>
      <c r="DD59" s="185"/>
      <c r="DE59" s="185"/>
      <c r="DF59" s="185"/>
      <c r="DG59" s="185"/>
      <c r="DH59" s="185"/>
      <c r="DI59" s="185"/>
      <c r="DJ59" s="185"/>
      <c r="DK59" s="185"/>
      <c r="DL59" s="185"/>
      <c r="DM59" s="185"/>
      <c r="DN59" s="185"/>
      <c r="DO59" s="185"/>
      <c r="DP59" s="185"/>
      <c r="DQ59" s="185"/>
      <c r="DR59" s="185"/>
      <c r="DS59" s="185"/>
      <c r="DT59" s="185"/>
      <c r="DU59" s="185"/>
      <c r="DV59" s="185"/>
      <c r="DW59" s="185"/>
      <c r="DX59" s="185"/>
      <c r="DY59" s="185"/>
      <c r="DZ59" s="185"/>
      <c r="EA59" s="185"/>
      <c r="EB59" s="185"/>
      <c r="EC59" s="185"/>
      <c r="ED59" s="185"/>
      <c r="EE59" s="185"/>
      <c r="EF59" s="185"/>
      <c r="EG59" s="185"/>
      <c r="EH59" s="185"/>
      <c r="EI59" s="185"/>
      <c r="EJ59" s="185"/>
      <c r="EK59" s="185"/>
      <c r="EL59" s="185"/>
      <c r="EM59" s="185"/>
      <c r="EN59" s="185"/>
      <c r="EO59" s="185"/>
      <c r="EP59" s="185"/>
      <c r="EQ59" s="185"/>
      <c r="ER59" s="185"/>
      <c r="ES59" s="185"/>
      <c r="ET59" s="185"/>
      <c r="EU59" s="185"/>
      <c r="EV59" s="185"/>
      <c r="EW59" s="185"/>
      <c r="EX59" s="185"/>
      <c r="EY59" s="185"/>
      <c r="EZ59" s="185"/>
      <c r="FA59" s="185"/>
      <c r="FB59" s="185"/>
      <c r="FC59" s="185"/>
      <c r="FD59" s="185"/>
      <c r="FE59" s="185"/>
      <c r="FF59" s="185"/>
      <c r="FG59" s="185"/>
      <c r="FH59" s="185"/>
      <c r="FI59" s="185"/>
      <c r="FJ59" s="185"/>
      <c r="FK59" s="185"/>
      <c r="FL59" s="454"/>
      <c r="FM59" s="641"/>
      <c r="FN59" s="454"/>
      <c r="FO59" s="112"/>
      <c r="FP59" s="454"/>
      <c r="FQ59" s="112"/>
      <c r="FR59" s="454"/>
      <c r="FS59" s="112"/>
      <c r="FT59" s="454"/>
      <c r="FU59" s="112"/>
      <c r="FV59" s="454"/>
      <c r="FW59" s="112"/>
      <c r="FX59" s="454"/>
      <c r="FY59" s="112"/>
      <c r="FZ59" s="454"/>
      <c r="GA59" s="112"/>
      <c r="GB59" s="112"/>
      <c r="GC59" s="112"/>
      <c r="GD59" s="454"/>
      <c r="GE59" s="112"/>
      <c r="GF59" s="112"/>
      <c r="GG59" s="454"/>
      <c r="GH59" s="641"/>
      <c r="GI59" s="399" t="s">
        <v>1139</v>
      </c>
      <c r="GK59" s="376"/>
      <c r="GL59" s="362"/>
      <c r="GM59" s="307"/>
      <c r="GN59" s="224"/>
      <c r="GO59" s="188"/>
      <c r="GP59" s="919"/>
      <c r="GQ59" s="307"/>
      <c r="GR59" s="224"/>
      <c r="GS59" s="224"/>
      <c r="GT59" s="307"/>
      <c r="GU59" s="219"/>
      <c r="GV59" s="188"/>
      <c r="GW59" s="224"/>
      <c r="GX59" s="224"/>
      <c r="GY59" s="224"/>
      <c r="GZ59" s="428"/>
      <c r="HA59" s="224"/>
      <c r="HB59" s="224"/>
      <c r="HC59" s="224"/>
      <c r="HD59" s="224"/>
      <c r="HE59" s="224"/>
      <c r="HF59" s="224"/>
      <c r="HG59" s="224"/>
      <c r="HH59" s="428"/>
      <c r="HI59" s="224"/>
      <c r="HJ59" s="224"/>
      <c r="HK59" s="224"/>
      <c r="HL59" s="224"/>
      <c r="HM59" s="188"/>
      <c r="HN59" s="188"/>
      <c r="HO59" s="188"/>
      <c r="HP59" s="401"/>
      <c r="HQ59" s="188"/>
      <c r="HR59" s="188"/>
      <c r="HS59" s="188"/>
      <c r="HT59" s="188"/>
      <c r="HU59" s="188"/>
      <c r="HV59" s="188"/>
      <c r="HW59" s="224"/>
      <c r="HX59" s="224"/>
      <c r="HY59" s="428"/>
      <c r="HZ59" s="224"/>
      <c r="IA59" s="224"/>
      <c r="IB59" s="224"/>
      <c r="IC59" s="224"/>
      <c r="ID59" s="224"/>
      <c r="IE59" s="224"/>
      <c r="IF59" s="224"/>
      <c r="IG59" s="224"/>
      <c r="IH59" s="188"/>
      <c r="II59" s="188"/>
      <c r="IJ59" s="188"/>
      <c r="IK59" s="224"/>
      <c r="IL59" s="428"/>
      <c r="IM59" s="224"/>
      <c r="IN59" s="224"/>
      <c r="IO59" s="224"/>
      <c r="IP59" s="188"/>
      <c r="IQ59" s="224"/>
      <c r="IR59" s="428"/>
      <c r="IS59" s="224"/>
      <c r="IT59" s="188"/>
      <c r="IU59" s="188"/>
      <c r="IV59" s="188"/>
      <c r="IW59" s="188"/>
      <c r="IX59" s="188"/>
      <c r="IY59" s="188"/>
      <c r="IZ59" s="188"/>
      <c r="JA59" s="188"/>
      <c r="JB59" s="188"/>
      <c r="JC59" s="188"/>
      <c r="JD59" s="188"/>
      <c r="JE59" s="188"/>
      <c r="JF59" s="188"/>
      <c r="JG59" s="188"/>
      <c r="JH59" s="188"/>
      <c r="JI59" s="188"/>
      <c r="JJ59" s="188"/>
      <c r="JK59" s="188"/>
      <c r="JL59" s="188"/>
      <c r="JM59" s="188"/>
      <c r="JN59" s="188"/>
      <c r="JO59" s="188"/>
      <c r="JP59" s="188"/>
      <c r="JQ59" s="188"/>
      <c r="JR59" s="188"/>
      <c r="JS59" s="188"/>
      <c r="JT59" s="188"/>
      <c r="JU59" s="188"/>
    </row>
    <row r="60" spans="1:281" ht="15" customHeight="1" outlineLevel="1">
      <c r="A60" t="s">
        <v>170</v>
      </c>
      <c r="B60" s="245" t="s">
        <v>249</v>
      </c>
      <c r="C60" s="33" t="s">
        <v>160</v>
      </c>
      <c r="D60" s="33"/>
      <c r="E60" s="408" t="s">
        <v>101</v>
      </c>
      <c r="F60" s="408" t="s">
        <v>101</v>
      </c>
      <c r="G60" s="408" t="s">
        <v>101</v>
      </c>
      <c r="H60" s="408" t="s">
        <v>101</v>
      </c>
      <c r="M60" s="408"/>
      <c r="S60" s="33" t="s">
        <v>160</v>
      </c>
      <c r="T60" s="33" t="s">
        <v>360</v>
      </c>
      <c r="V60" s="33" t="s">
        <v>160</v>
      </c>
      <c r="W60" s="33" t="s">
        <v>160</v>
      </c>
      <c r="BE60" s="432" t="s">
        <v>101</v>
      </c>
      <c r="CY60" s="737"/>
      <c r="CZ60" s="406"/>
      <c r="DA60" s="185"/>
      <c r="DB60" s="185"/>
      <c r="DC60" s="185"/>
      <c r="DD60" s="185"/>
      <c r="DE60" s="185"/>
      <c r="DF60" s="185"/>
      <c r="DG60" s="185"/>
      <c r="DH60" s="185"/>
      <c r="DI60" s="185"/>
      <c r="DJ60" s="185"/>
      <c r="DK60" s="185"/>
      <c r="DL60" s="185"/>
      <c r="DM60" s="185"/>
      <c r="DN60" s="185"/>
      <c r="DO60" s="185"/>
      <c r="DP60" s="185"/>
      <c r="DQ60" s="185"/>
      <c r="DR60" s="185"/>
      <c r="DS60" s="185"/>
      <c r="DT60" s="185"/>
      <c r="DU60" s="185"/>
      <c r="DV60" s="185"/>
      <c r="DW60" s="185"/>
      <c r="DX60" s="185"/>
      <c r="DY60" s="185"/>
      <c r="DZ60" s="185"/>
      <c r="EA60" s="185"/>
      <c r="EB60" s="185"/>
      <c r="EC60" s="185"/>
      <c r="ED60" s="185"/>
      <c r="EE60" s="185"/>
      <c r="EF60" s="185"/>
      <c r="EG60" s="185"/>
      <c r="EH60" s="185"/>
      <c r="EI60" s="185"/>
      <c r="EJ60" s="185"/>
      <c r="EK60" s="185"/>
      <c r="EL60" s="185"/>
      <c r="EM60" s="185"/>
      <c r="EN60" s="185"/>
      <c r="EO60" s="185"/>
      <c r="EP60" s="185"/>
      <c r="EQ60" s="185"/>
      <c r="ER60" s="185"/>
      <c r="ES60" s="185"/>
      <c r="ET60" s="185"/>
      <c r="EU60" s="185"/>
      <c r="EV60" s="185"/>
      <c r="EW60" s="185"/>
      <c r="EX60" s="185"/>
      <c r="EY60" s="185"/>
      <c r="EZ60" s="185"/>
      <c r="FA60" s="185"/>
      <c r="FB60" s="185"/>
      <c r="FC60" s="185"/>
      <c r="FD60" s="185"/>
      <c r="FE60" s="185"/>
      <c r="FF60" s="185"/>
      <c r="FG60" s="185"/>
      <c r="FH60" s="185"/>
      <c r="FI60" s="185"/>
      <c r="FJ60" s="185"/>
      <c r="FK60" s="185"/>
      <c r="FL60" s="454"/>
      <c r="FM60" s="641"/>
      <c r="FN60" s="454"/>
      <c r="FO60" s="112"/>
      <c r="FP60" s="454"/>
      <c r="FQ60" s="112"/>
      <c r="FR60" s="454"/>
      <c r="FS60" s="112"/>
      <c r="FT60" s="454"/>
      <c r="FU60" s="112"/>
      <c r="FV60" s="454"/>
      <c r="FW60" s="112"/>
      <c r="FX60" s="454"/>
      <c r="FY60" s="112"/>
      <c r="FZ60" s="454"/>
      <c r="GA60" s="112"/>
      <c r="GB60" s="112"/>
      <c r="GC60" s="112"/>
      <c r="GD60" s="454"/>
      <c r="GE60" s="112"/>
      <c r="GF60" s="112"/>
      <c r="GG60" s="454"/>
      <c r="GH60" s="641"/>
      <c r="GI60" s="399" t="s">
        <v>1139</v>
      </c>
      <c r="GK60" s="376"/>
      <c r="GL60" s="362"/>
      <c r="GM60" s="307"/>
      <c r="GN60" s="224"/>
      <c r="GO60" s="188"/>
      <c r="GP60" s="919"/>
      <c r="GQ60" s="307"/>
      <c r="GR60" s="224"/>
      <c r="GS60" s="188"/>
      <c r="GT60" s="307"/>
      <c r="GU60" s="219"/>
      <c r="GV60" s="188"/>
      <c r="GW60" s="224"/>
      <c r="GX60" s="224"/>
      <c r="GY60" s="224"/>
      <c r="GZ60" s="428"/>
      <c r="HA60" s="224"/>
      <c r="HB60" s="224"/>
      <c r="HC60" s="224"/>
      <c r="HD60" s="224"/>
      <c r="HE60" s="224"/>
      <c r="HF60" s="224"/>
      <c r="HG60" s="224"/>
      <c r="HH60" s="428"/>
      <c r="HI60" s="224"/>
      <c r="HJ60" s="224"/>
      <c r="HK60" s="224"/>
      <c r="HL60" s="224"/>
      <c r="HM60" s="188"/>
      <c r="HN60" s="188"/>
      <c r="HO60" s="188"/>
      <c r="HP60" s="401"/>
      <c r="HQ60" s="188"/>
      <c r="HR60" s="188"/>
      <c r="HS60" s="188"/>
      <c r="HT60" s="188"/>
      <c r="HU60" s="188"/>
      <c r="HV60" s="188"/>
      <c r="HW60" s="188"/>
      <c r="HX60" s="188"/>
      <c r="HY60" s="428"/>
      <c r="HZ60" s="224"/>
      <c r="IA60" s="224"/>
      <c r="IB60" s="224"/>
      <c r="IC60" s="224"/>
      <c r="ID60" s="224"/>
      <c r="IE60" s="224"/>
      <c r="IF60" s="224"/>
      <c r="IG60" s="224"/>
      <c r="IH60" s="188"/>
      <c r="II60" s="188"/>
      <c r="IJ60" s="188"/>
      <c r="IK60" s="188"/>
      <c r="IL60" s="401"/>
      <c r="IM60" s="224"/>
      <c r="IN60" s="224"/>
      <c r="IO60" s="224"/>
      <c r="IP60" s="224"/>
      <c r="IQ60" s="224"/>
      <c r="IR60" s="401"/>
      <c r="IS60" s="188"/>
      <c r="IT60" s="188"/>
      <c r="IU60" s="188"/>
      <c r="IV60" s="188"/>
      <c r="IW60" s="188"/>
      <c r="IX60" s="188"/>
      <c r="IY60" s="188"/>
      <c r="IZ60" s="188"/>
      <c r="JA60" s="188"/>
      <c r="JB60" s="188"/>
      <c r="JC60" s="188"/>
      <c r="JD60" s="188"/>
      <c r="JE60" s="188"/>
      <c r="JF60" s="188"/>
      <c r="JG60" s="188"/>
      <c r="JH60" s="188"/>
      <c r="JI60" s="188"/>
      <c r="JJ60" s="188"/>
      <c r="JK60" s="188"/>
      <c r="JL60" s="188"/>
      <c r="JM60" s="188"/>
      <c r="JN60" s="188"/>
      <c r="JO60" s="188"/>
      <c r="JP60" s="188"/>
      <c r="JQ60" s="188"/>
      <c r="JR60" s="188"/>
      <c r="JS60" s="188"/>
      <c r="JT60" s="188"/>
      <c r="JU60" s="188"/>
    </row>
    <row r="61" spans="1:281" ht="15" customHeight="1" outlineLevel="1">
      <c r="A61" t="s">
        <v>161</v>
      </c>
      <c r="B61" s="245" t="s">
        <v>249</v>
      </c>
      <c r="C61" s="33" t="s">
        <v>147</v>
      </c>
      <c r="D61" s="33"/>
      <c r="E61" s="408" t="s">
        <v>101</v>
      </c>
      <c r="F61" s="408" t="s">
        <v>101</v>
      </c>
      <c r="G61" s="408" t="s">
        <v>101</v>
      </c>
      <c r="H61" s="408" t="s">
        <v>101</v>
      </c>
      <c r="M61" s="408"/>
      <c r="S61" s="29" t="s">
        <v>361</v>
      </c>
      <c r="T61" s="29" t="s">
        <v>362</v>
      </c>
      <c r="V61" s="29" t="s">
        <v>363</v>
      </c>
      <c r="W61" s="29" t="s">
        <v>362</v>
      </c>
      <c r="BE61" s="432" t="s">
        <v>101</v>
      </c>
      <c r="CZ61" s="406"/>
      <c r="DA61" s="185"/>
      <c r="DB61" s="185"/>
      <c r="DC61" s="185"/>
      <c r="DD61" s="185"/>
      <c r="DE61" s="185"/>
      <c r="DF61" s="185"/>
      <c r="DG61" s="185"/>
      <c r="DH61" s="185"/>
      <c r="DI61" s="185"/>
      <c r="DJ61" s="185"/>
      <c r="DK61" s="185"/>
      <c r="DL61" s="185"/>
      <c r="DM61" s="185"/>
      <c r="DN61" s="185"/>
      <c r="DO61" s="185"/>
      <c r="DP61" s="185"/>
      <c r="DQ61" s="185"/>
      <c r="DR61" s="185"/>
      <c r="DS61" s="185"/>
      <c r="DT61" s="185"/>
      <c r="DU61" s="185"/>
      <c r="DV61" s="185"/>
      <c r="DW61" s="185"/>
      <c r="DX61" s="185"/>
      <c r="DY61" s="185"/>
      <c r="DZ61" s="185"/>
      <c r="EA61" s="185"/>
      <c r="EB61" s="185"/>
      <c r="EC61" s="185"/>
      <c r="ED61" s="185"/>
      <c r="EE61" s="185"/>
      <c r="EF61" s="185"/>
      <c r="EG61" s="185"/>
      <c r="EH61" s="185"/>
      <c r="EI61" s="185"/>
      <c r="EJ61" s="185"/>
      <c r="EK61" s="185"/>
      <c r="EL61" s="185"/>
      <c r="EM61" s="185"/>
      <c r="EN61" s="185"/>
      <c r="EO61" s="185"/>
      <c r="EP61" s="185"/>
      <c r="EQ61" s="185"/>
      <c r="ER61" s="185"/>
      <c r="ES61" s="185"/>
      <c r="ET61" s="185"/>
      <c r="EU61" s="185"/>
      <c r="EV61" s="185"/>
      <c r="EW61" s="185"/>
      <c r="EX61" s="185"/>
      <c r="EY61" s="185"/>
      <c r="EZ61" s="185"/>
      <c r="FA61" s="185"/>
      <c r="FB61" s="185"/>
      <c r="FC61" s="185"/>
      <c r="FD61" s="185"/>
      <c r="FE61" s="185"/>
      <c r="FF61" s="185"/>
      <c r="FG61" s="185"/>
      <c r="FH61" s="185"/>
      <c r="FI61" s="185"/>
      <c r="FJ61" s="185"/>
      <c r="FK61" s="185"/>
      <c r="FL61" s="454"/>
      <c r="FM61" s="641"/>
      <c r="FN61" s="454"/>
      <c r="FO61" s="112"/>
      <c r="FP61" s="454"/>
      <c r="FQ61" s="112"/>
      <c r="FR61" s="454"/>
      <c r="FS61" s="112"/>
      <c r="FT61" s="454"/>
      <c r="FU61" s="112"/>
      <c r="FV61" s="454"/>
      <c r="FW61" s="112"/>
      <c r="FX61" s="454"/>
      <c r="FY61" s="112"/>
      <c r="FZ61" s="454"/>
      <c r="GA61" s="112"/>
      <c r="GB61" s="112"/>
      <c r="GC61" s="112"/>
      <c r="GD61" s="454"/>
      <c r="GE61" s="112"/>
      <c r="GF61" s="112"/>
      <c r="GG61" s="454"/>
      <c r="GH61" s="641"/>
      <c r="GI61" s="399" t="s">
        <v>1139</v>
      </c>
      <c r="GK61" s="376"/>
      <c r="GL61" s="362"/>
      <c r="GM61" s="307"/>
      <c r="GN61" s="224"/>
      <c r="GO61" s="188"/>
      <c r="GP61" s="919"/>
      <c r="GQ61" s="307"/>
      <c r="GR61" s="224"/>
      <c r="GS61" s="188"/>
      <c r="GT61" s="307"/>
      <c r="GU61" s="219"/>
      <c r="GV61" s="188"/>
      <c r="GW61" s="188"/>
      <c r="GX61" s="224"/>
      <c r="GY61" s="224"/>
      <c r="GZ61" s="428"/>
      <c r="HA61" s="224"/>
      <c r="HB61" s="224"/>
      <c r="HC61" s="188"/>
      <c r="HD61" s="224"/>
      <c r="HE61" s="224"/>
      <c r="HF61" s="224"/>
      <c r="HG61" s="224"/>
      <c r="HH61" s="428"/>
      <c r="HI61" s="224"/>
      <c r="HJ61" s="224"/>
      <c r="HK61" s="224"/>
      <c r="HL61" s="224"/>
      <c r="HM61" s="188"/>
      <c r="HN61" s="188"/>
      <c r="HO61" s="188"/>
      <c r="HP61" s="401"/>
      <c r="HQ61" s="188"/>
      <c r="HR61" s="188"/>
      <c r="HS61" s="188"/>
      <c r="HT61" s="188"/>
      <c r="HU61" s="188"/>
      <c r="HV61" s="188"/>
      <c r="HW61" s="188"/>
      <c r="HX61" s="188"/>
      <c r="HY61" s="428"/>
      <c r="HZ61" s="188"/>
      <c r="IA61" s="224"/>
      <c r="IB61" s="224"/>
      <c r="IC61" s="224"/>
      <c r="ID61" s="224"/>
      <c r="IE61" s="224"/>
      <c r="IF61" s="224"/>
      <c r="IG61" s="224"/>
      <c r="IH61" s="188"/>
      <c r="II61" s="188"/>
      <c r="IJ61" s="188"/>
      <c r="IK61" s="224"/>
      <c r="IL61" s="428"/>
      <c r="IM61" s="224"/>
      <c r="IN61" s="224"/>
      <c r="IO61" s="224"/>
      <c r="IP61" s="224"/>
      <c r="IQ61" s="188"/>
      <c r="IR61" s="401"/>
      <c r="IS61" s="188"/>
      <c r="IT61" s="188"/>
      <c r="IU61" s="188"/>
      <c r="IV61" s="188"/>
      <c r="IW61" s="188"/>
      <c r="IX61" s="188"/>
      <c r="IY61" s="188"/>
      <c r="IZ61" s="188"/>
      <c r="JA61" s="188"/>
      <c r="JB61" s="188"/>
      <c r="JC61" s="188"/>
      <c r="JD61" s="188"/>
      <c r="JE61" s="188"/>
      <c r="JF61" s="188"/>
      <c r="JG61" s="188"/>
      <c r="JH61" s="188"/>
      <c r="JI61" s="188"/>
      <c r="JJ61" s="188"/>
      <c r="JK61" s="188"/>
      <c r="JL61" s="188"/>
      <c r="JM61" s="188"/>
      <c r="JN61" s="188"/>
      <c r="JO61" s="188"/>
      <c r="JP61" s="188"/>
      <c r="JQ61" s="188"/>
    </row>
    <row r="62" spans="1:281" ht="15" customHeight="1" outlineLevel="1">
      <c r="A62" t="s">
        <v>171</v>
      </c>
      <c r="B62" s="245" t="s">
        <v>249</v>
      </c>
      <c r="C62" s="29" t="s">
        <v>211</v>
      </c>
      <c r="D62" s="29"/>
      <c r="E62" s="408" t="s">
        <v>101</v>
      </c>
      <c r="F62" s="408" t="s">
        <v>101</v>
      </c>
      <c r="G62" s="408" t="s">
        <v>101</v>
      </c>
      <c r="H62" s="408" t="s">
        <v>101</v>
      </c>
      <c r="M62" s="408"/>
      <c r="S62" s="29" t="s">
        <v>364</v>
      </c>
      <c r="T62" s="107" t="s">
        <v>365</v>
      </c>
      <c r="W62" s="38"/>
      <c r="BE62" s="432" t="s">
        <v>101</v>
      </c>
      <c r="CZ62" s="406"/>
      <c r="DA62" s="185"/>
      <c r="DB62" s="185"/>
      <c r="DC62" s="185"/>
      <c r="DD62" s="185"/>
      <c r="DE62" s="185"/>
      <c r="DF62" s="185"/>
      <c r="DG62" s="185"/>
      <c r="DH62" s="185"/>
      <c r="DI62" s="185"/>
      <c r="DJ62" s="185"/>
      <c r="DK62" s="185"/>
      <c r="DL62" s="185"/>
      <c r="DM62" s="185"/>
      <c r="DN62" s="185"/>
      <c r="DO62" s="185"/>
      <c r="DP62" s="185"/>
      <c r="DQ62" s="185"/>
      <c r="DR62" s="185"/>
      <c r="DS62" s="185"/>
      <c r="DT62" s="185"/>
      <c r="DU62" s="185"/>
      <c r="DV62" s="185"/>
      <c r="DW62" s="185"/>
      <c r="DX62" s="185"/>
      <c r="DY62" s="185"/>
      <c r="DZ62" s="185"/>
      <c r="EA62" s="185"/>
      <c r="EB62" s="185"/>
      <c r="EC62" s="185"/>
      <c r="ED62" s="185"/>
      <c r="EE62" s="185"/>
      <c r="EF62" s="185"/>
      <c r="EG62" s="185"/>
      <c r="EH62" s="185"/>
      <c r="EI62" s="185"/>
      <c r="EJ62" s="185"/>
      <c r="EK62" s="185"/>
      <c r="EL62" s="185"/>
      <c r="EM62" s="185"/>
      <c r="EN62" s="185"/>
      <c r="EO62" s="185"/>
      <c r="EP62" s="185"/>
      <c r="EQ62" s="185"/>
      <c r="ER62" s="185"/>
      <c r="ES62" s="185"/>
      <c r="ET62" s="185"/>
      <c r="EU62" s="185"/>
      <c r="EV62" s="185"/>
      <c r="EW62" s="185"/>
      <c r="EX62" s="185"/>
      <c r="EY62" s="185"/>
      <c r="EZ62" s="185"/>
      <c r="FA62" s="185"/>
      <c r="FB62" s="185"/>
      <c r="FC62" s="185"/>
      <c r="FD62" s="185"/>
      <c r="FE62" s="185"/>
      <c r="FF62" s="185"/>
      <c r="FG62" s="185"/>
      <c r="FH62" s="185"/>
      <c r="FI62" s="185"/>
      <c r="FJ62" s="185"/>
      <c r="FK62" s="185"/>
      <c r="FL62" s="27"/>
      <c r="FM62" s="31"/>
      <c r="FN62" s="27"/>
      <c r="FO62" s="237"/>
      <c r="FP62" s="27"/>
      <c r="FQ62" s="237"/>
      <c r="FR62" s="27"/>
      <c r="FS62" s="237"/>
      <c r="FT62" s="27"/>
      <c r="FU62" s="237"/>
      <c r="FV62" s="27"/>
      <c r="FW62" s="237"/>
      <c r="FX62" s="27"/>
      <c r="FY62" s="237"/>
      <c r="FZ62" s="27"/>
      <c r="GA62" s="237"/>
      <c r="GB62" s="237"/>
      <c r="GC62" s="237"/>
      <c r="GD62" s="27"/>
      <c r="GE62" s="237"/>
      <c r="GF62" s="237"/>
      <c r="GG62" s="27"/>
      <c r="GH62" s="31"/>
      <c r="GI62" s="399" t="s">
        <v>1139</v>
      </c>
      <c r="GK62" s="376"/>
      <c r="GL62" s="362"/>
      <c r="GM62" s="307"/>
      <c r="GN62" s="224"/>
      <c r="GO62" s="188"/>
      <c r="GP62" s="919"/>
      <c r="GQ62" s="307"/>
      <c r="GR62" s="224"/>
      <c r="GS62" s="188"/>
      <c r="GT62" s="307"/>
      <c r="GU62" s="219"/>
      <c r="GV62" s="224"/>
      <c r="GW62" s="224"/>
      <c r="GX62" s="224"/>
      <c r="GY62" s="224"/>
      <c r="GZ62" s="428"/>
      <c r="HA62" s="224"/>
      <c r="HB62" s="224"/>
      <c r="HC62" s="224"/>
      <c r="HD62" s="188"/>
      <c r="HE62" s="188"/>
      <c r="HF62" s="188"/>
      <c r="HG62" s="188"/>
      <c r="HH62" s="401"/>
      <c r="HI62" s="224"/>
      <c r="HJ62" s="224"/>
      <c r="HK62" s="224"/>
      <c r="HL62" s="224"/>
      <c r="HM62" s="188"/>
      <c r="HN62" s="188"/>
      <c r="HO62" s="188"/>
      <c r="HP62" s="401"/>
      <c r="HQ62" s="188"/>
      <c r="HR62" s="188"/>
      <c r="HS62" s="188"/>
      <c r="HT62" s="188"/>
      <c r="HU62" s="188"/>
      <c r="HV62" s="188"/>
      <c r="HW62" s="43"/>
      <c r="HX62" s="43"/>
      <c r="HZ62" s="188"/>
      <c r="IA62" s="224"/>
      <c r="IB62" s="224"/>
      <c r="IC62" s="224"/>
      <c r="ID62" s="224"/>
      <c r="IE62" s="224"/>
      <c r="IF62" s="224"/>
      <c r="IG62" s="224"/>
      <c r="IH62" s="188"/>
      <c r="II62" s="188"/>
      <c r="IJ62" s="188"/>
      <c r="IK62" s="224"/>
      <c r="IL62" s="428"/>
      <c r="IM62" s="188"/>
      <c r="IN62" s="188"/>
      <c r="IO62" s="188"/>
      <c r="IP62" s="188"/>
      <c r="IQ62" s="188"/>
      <c r="IR62" s="401"/>
      <c r="IS62" s="188"/>
      <c r="IT62" s="188"/>
      <c r="IU62" s="188"/>
      <c r="IV62" s="188"/>
      <c r="IW62" s="188"/>
      <c r="IX62" s="188"/>
      <c r="IY62" s="188"/>
      <c r="IZ62" s="188"/>
      <c r="JA62" s="188"/>
      <c r="JB62" s="188"/>
      <c r="JC62" s="188"/>
      <c r="JD62" s="188"/>
      <c r="JE62" s="188"/>
      <c r="JF62" s="188"/>
      <c r="JG62" s="188"/>
      <c r="JH62" s="188"/>
      <c r="JI62" s="188"/>
      <c r="JJ62" s="188"/>
      <c r="JK62" s="188"/>
      <c r="JL62" s="188"/>
      <c r="JM62" s="188"/>
      <c r="JN62" s="188"/>
      <c r="JO62" s="188"/>
      <c r="JP62" s="188"/>
      <c r="JQ62" s="188"/>
    </row>
    <row r="63" spans="1:281" s="66" customFormat="1" ht="15" customHeight="1" outlineLevel="1">
      <c r="A63" s="65" t="s">
        <v>166</v>
      </c>
      <c r="B63" s="241" t="s">
        <v>248</v>
      </c>
      <c r="C63" s="38">
        <v>40</v>
      </c>
      <c r="D63" s="38"/>
      <c r="E63" s="408" t="s">
        <v>101</v>
      </c>
      <c r="F63" s="408" t="s">
        <v>101</v>
      </c>
      <c r="G63" s="408" t="s">
        <v>101</v>
      </c>
      <c r="H63" s="408" t="s">
        <v>101</v>
      </c>
      <c r="I63" s="37"/>
      <c r="J63" s="37"/>
      <c r="K63" s="37"/>
      <c r="L63" s="37"/>
      <c r="M63" s="408"/>
      <c r="N63" s="37"/>
      <c r="O63" s="37"/>
      <c r="P63" s="37"/>
      <c r="Q63" s="37"/>
      <c r="R63" s="37"/>
      <c r="S63" s="37">
        <v>52</v>
      </c>
      <c r="T63" s="37">
        <v>40</v>
      </c>
      <c r="U63" s="38"/>
      <c r="V63" s="38"/>
      <c r="W63" s="38">
        <v>40</v>
      </c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255"/>
      <c r="AL63" s="255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8"/>
      <c r="BD63" s="38"/>
      <c r="BE63" s="432" t="s">
        <v>101</v>
      </c>
      <c r="BF63" s="38"/>
      <c r="BG63" s="38"/>
      <c r="BH63" s="38"/>
      <c r="BI63" s="38"/>
      <c r="BJ63" s="38"/>
      <c r="BK63" s="37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85"/>
      <c r="CI63" s="38"/>
      <c r="CJ63" s="85"/>
      <c r="CK63" s="38"/>
      <c r="CL63" s="85"/>
      <c r="CM63" s="38"/>
      <c r="CN63" s="85"/>
      <c r="CO63" s="38"/>
      <c r="CP63" s="85"/>
      <c r="CQ63" s="38"/>
      <c r="CR63" s="38"/>
      <c r="CS63" s="83"/>
      <c r="CT63" s="37"/>
      <c r="CU63" s="83"/>
      <c r="CV63" s="255"/>
      <c r="CW63" s="62"/>
      <c r="CX63" s="680"/>
      <c r="CY63" s="62"/>
      <c r="CZ63" s="406"/>
      <c r="DA63" s="185"/>
      <c r="DB63" s="185"/>
      <c r="DC63" s="185"/>
      <c r="DD63" s="185"/>
      <c r="DE63" s="185"/>
      <c r="DF63" s="185"/>
      <c r="DG63" s="185"/>
      <c r="DH63" s="185"/>
      <c r="DI63" s="185"/>
      <c r="DJ63" s="185"/>
      <c r="DK63" s="185"/>
      <c r="DL63" s="185"/>
      <c r="DM63" s="185"/>
      <c r="DN63" s="185"/>
      <c r="DO63" s="185"/>
      <c r="DP63" s="185"/>
      <c r="DQ63" s="185"/>
      <c r="DR63" s="185"/>
      <c r="DS63" s="185"/>
      <c r="DT63" s="185"/>
      <c r="DU63" s="185"/>
      <c r="DV63" s="185"/>
      <c r="DW63" s="185"/>
      <c r="DX63" s="185"/>
      <c r="DY63" s="185"/>
      <c r="DZ63" s="185"/>
      <c r="EA63" s="185"/>
      <c r="EB63" s="185"/>
      <c r="EC63" s="185"/>
      <c r="ED63" s="185"/>
      <c r="EE63" s="185"/>
      <c r="EF63" s="185"/>
      <c r="EG63" s="185"/>
      <c r="EH63" s="185"/>
      <c r="EI63" s="185"/>
      <c r="EJ63" s="185"/>
      <c r="EK63" s="185"/>
      <c r="EL63" s="185"/>
      <c r="EM63" s="185"/>
      <c r="EN63" s="185"/>
      <c r="EO63" s="185"/>
      <c r="EP63" s="185"/>
      <c r="EQ63" s="185"/>
      <c r="ER63" s="185"/>
      <c r="ES63" s="185"/>
      <c r="ET63" s="185"/>
      <c r="EU63" s="185"/>
      <c r="EV63" s="185"/>
      <c r="EW63" s="185"/>
      <c r="EX63" s="185"/>
      <c r="EY63" s="185"/>
      <c r="EZ63" s="185"/>
      <c r="FA63" s="185"/>
      <c r="FB63" s="185"/>
      <c r="FC63" s="185"/>
      <c r="FD63" s="185"/>
      <c r="FE63" s="185"/>
      <c r="FF63" s="185"/>
      <c r="FG63" s="185"/>
      <c r="FH63" s="185"/>
      <c r="FI63" s="185"/>
      <c r="FJ63" s="185"/>
      <c r="FK63" s="185"/>
      <c r="FL63" s="454"/>
      <c r="FM63" s="641"/>
      <c r="FN63" s="454"/>
      <c r="FO63" s="112"/>
      <c r="FP63" s="454"/>
      <c r="FQ63" s="112"/>
      <c r="FR63" s="454"/>
      <c r="FS63" s="112"/>
      <c r="FT63" s="454"/>
      <c r="FU63" s="112"/>
      <c r="FV63" s="454"/>
      <c r="FW63" s="112"/>
      <c r="FX63" s="454"/>
      <c r="FY63" s="112"/>
      <c r="FZ63" s="454"/>
      <c r="GA63" s="112"/>
      <c r="GB63" s="112"/>
      <c r="GC63" s="112"/>
      <c r="GD63" s="454"/>
      <c r="GE63" s="112"/>
      <c r="GF63" s="112"/>
      <c r="GG63" s="454"/>
      <c r="GH63" s="641"/>
      <c r="GI63" s="399" t="s">
        <v>1139</v>
      </c>
      <c r="GJ63" s="882"/>
      <c r="GK63" s="376"/>
      <c r="GL63" s="362"/>
      <c r="GM63" s="307"/>
      <c r="GN63" s="224"/>
      <c r="GO63" s="188"/>
      <c r="GP63" s="919"/>
      <c r="GQ63" s="307"/>
      <c r="GR63" s="224"/>
      <c r="GS63" s="188"/>
      <c r="GT63" s="307"/>
      <c r="GU63" s="219"/>
      <c r="GV63" s="224"/>
      <c r="GW63" s="224"/>
      <c r="GX63" s="224"/>
      <c r="GY63" s="224"/>
      <c r="GZ63" s="428"/>
      <c r="HA63" s="224"/>
      <c r="HB63" s="224"/>
      <c r="HC63" s="224"/>
      <c r="HD63" s="224"/>
      <c r="HE63" s="224"/>
      <c r="HF63" s="224"/>
      <c r="HG63" s="224"/>
      <c r="HH63" s="428"/>
      <c r="HI63" s="188"/>
      <c r="HJ63" s="188"/>
      <c r="HK63" s="188"/>
      <c r="HL63" s="188"/>
      <c r="HM63" s="188"/>
      <c r="HN63" s="188"/>
      <c r="HO63" s="188"/>
      <c r="HP63" s="401"/>
      <c r="HQ63" s="188"/>
      <c r="HR63" s="188"/>
      <c r="HS63" s="188"/>
      <c r="HT63" s="188"/>
      <c r="HU63" s="188"/>
      <c r="HV63" s="188"/>
      <c r="HW63" s="43"/>
      <c r="HX63" s="43"/>
      <c r="HY63" s="401"/>
      <c r="HZ63" s="43"/>
      <c r="IA63" s="188"/>
      <c r="IB63" s="188"/>
      <c r="IC63" s="188"/>
      <c r="ID63" s="188"/>
      <c r="IE63" s="188"/>
      <c r="IF63" s="188"/>
      <c r="IG63" s="188"/>
      <c r="IH63" s="188"/>
      <c r="II63" s="188"/>
      <c r="IJ63" s="188"/>
      <c r="IK63" s="188"/>
      <c r="IL63" s="401"/>
      <c r="IM63" s="224"/>
      <c r="IN63" s="224"/>
      <c r="IO63" s="224"/>
      <c r="IP63" s="188"/>
      <c r="IQ63" s="188"/>
      <c r="IR63" s="428"/>
      <c r="IS63" s="224"/>
      <c r="IT63" s="224"/>
      <c r="IU63" s="224"/>
      <c r="IV63" s="224"/>
      <c r="IW63" s="224"/>
      <c r="IX63" s="224"/>
      <c r="IY63" s="224"/>
      <c r="IZ63" s="224"/>
      <c r="JA63" s="224"/>
      <c r="JB63" s="224"/>
      <c r="JC63" s="224"/>
      <c r="JD63" s="224"/>
      <c r="JE63" s="224"/>
      <c r="JF63" s="224"/>
      <c r="JG63" s="224"/>
      <c r="JH63" s="224"/>
      <c r="JI63" s="224"/>
      <c r="JJ63" s="224"/>
      <c r="JK63" s="224"/>
      <c r="JL63" s="224"/>
      <c r="JM63" s="224"/>
      <c r="JN63" s="224"/>
      <c r="JO63" s="224"/>
      <c r="JP63" s="224"/>
      <c r="JQ63" s="224"/>
    </row>
    <row r="64" spans="1:281" s="66" customFormat="1" ht="15" customHeight="1" outlineLevel="1">
      <c r="A64" s="65" t="s">
        <v>222</v>
      </c>
      <c r="B64" s="241" t="s">
        <v>248</v>
      </c>
      <c r="C64" s="38" t="s">
        <v>101</v>
      </c>
      <c r="D64" s="38"/>
      <c r="E64" s="408" t="s">
        <v>101</v>
      </c>
      <c r="F64" s="408" t="s">
        <v>101</v>
      </c>
      <c r="G64" s="408" t="s">
        <v>101</v>
      </c>
      <c r="H64" s="408" t="s">
        <v>101</v>
      </c>
      <c r="I64" s="37"/>
      <c r="J64" s="37"/>
      <c r="K64" s="37"/>
      <c r="L64" s="37"/>
      <c r="M64" s="408"/>
      <c r="N64" s="37"/>
      <c r="O64" s="37"/>
      <c r="P64" s="37"/>
      <c r="Q64" s="37"/>
      <c r="R64" s="37"/>
      <c r="S64" s="38" t="s">
        <v>101</v>
      </c>
      <c r="T64" s="37" t="s">
        <v>101</v>
      </c>
      <c r="U64" s="38"/>
      <c r="V64" s="38" t="s">
        <v>101</v>
      </c>
      <c r="W64" s="38" t="s">
        <v>101</v>
      </c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255"/>
      <c r="AL64" s="255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8"/>
      <c r="BD64" s="38"/>
      <c r="BE64" s="432" t="s">
        <v>101</v>
      </c>
      <c r="BF64" s="38"/>
      <c r="BG64" s="38"/>
      <c r="BH64" s="38"/>
      <c r="BI64" s="38"/>
      <c r="BJ64" s="38"/>
      <c r="BK64" s="37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85"/>
      <c r="CI64" s="38"/>
      <c r="CJ64" s="85"/>
      <c r="CK64" s="38"/>
      <c r="CL64" s="85"/>
      <c r="CM64" s="38"/>
      <c r="CN64" s="85"/>
      <c r="CO64" s="38"/>
      <c r="CP64" s="85"/>
      <c r="CQ64" s="38"/>
      <c r="CR64" s="38"/>
      <c r="CS64" s="83"/>
      <c r="CT64" s="37"/>
      <c r="CU64" s="83"/>
      <c r="CV64" s="255"/>
      <c r="CW64" s="62"/>
      <c r="CX64" s="680"/>
      <c r="CY64" s="62"/>
      <c r="CZ64" s="406"/>
      <c r="DA64" s="185"/>
      <c r="DB64" s="185"/>
      <c r="DC64" s="185"/>
      <c r="DD64" s="185"/>
      <c r="DE64" s="185"/>
      <c r="DF64" s="185"/>
      <c r="DG64" s="185"/>
      <c r="DH64" s="185"/>
      <c r="DI64" s="185"/>
      <c r="DJ64" s="185"/>
      <c r="DK64" s="185"/>
      <c r="DL64" s="185"/>
      <c r="DM64" s="185"/>
      <c r="DN64" s="185"/>
      <c r="DO64" s="185"/>
      <c r="DP64" s="185"/>
      <c r="DQ64" s="185"/>
      <c r="DR64" s="185"/>
      <c r="DS64" s="185"/>
      <c r="DT64" s="185"/>
      <c r="DU64" s="185"/>
      <c r="DV64" s="185"/>
      <c r="DW64" s="185"/>
      <c r="DX64" s="185"/>
      <c r="DY64" s="185"/>
      <c r="DZ64" s="185"/>
      <c r="EA64" s="185"/>
      <c r="EB64" s="185"/>
      <c r="EC64" s="185"/>
      <c r="ED64" s="185"/>
      <c r="EE64" s="185"/>
      <c r="EF64" s="185"/>
      <c r="EG64" s="185"/>
      <c r="EH64" s="185"/>
      <c r="EI64" s="185"/>
      <c r="EJ64" s="185"/>
      <c r="EK64" s="185"/>
      <c r="EL64" s="185"/>
      <c r="EM64" s="185"/>
      <c r="EN64" s="185"/>
      <c r="EO64" s="185"/>
      <c r="EP64" s="185"/>
      <c r="EQ64" s="185"/>
      <c r="ER64" s="185"/>
      <c r="ES64" s="185"/>
      <c r="ET64" s="185"/>
      <c r="EU64" s="185"/>
      <c r="EV64" s="185"/>
      <c r="EW64" s="185"/>
      <c r="EX64" s="185"/>
      <c r="EY64" s="185"/>
      <c r="EZ64" s="185"/>
      <c r="FA64" s="185"/>
      <c r="FB64" s="185"/>
      <c r="FC64" s="185"/>
      <c r="FD64" s="185"/>
      <c r="FE64" s="185"/>
      <c r="FF64" s="185"/>
      <c r="FG64" s="185"/>
      <c r="FH64" s="185"/>
      <c r="FI64" s="185"/>
      <c r="FJ64" s="185"/>
      <c r="FK64" s="185"/>
      <c r="FL64" s="454"/>
      <c r="FM64" s="641"/>
      <c r="FN64" s="454"/>
      <c r="FO64" s="112"/>
      <c r="FP64" s="454"/>
      <c r="FQ64" s="112"/>
      <c r="FR64" s="454"/>
      <c r="FS64" s="112"/>
      <c r="FT64" s="454"/>
      <c r="FU64" s="112"/>
      <c r="FV64" s="454"/>
      <c r="FW64" s="112"/>
      <c r="FX64" s="454"/>
      <c r="FY64" s="112"/>
      <c r="FZ64" s="454"/>
      <c r="GA64" s="112"/>
      <c r="GB64" s="112"/>
      <c r="GC64" s="112"/>
      <c r="GD64" s="454"/>
      <c r="GE64" s="112"/>
      <c r="GF64" s="112"/>
      <c r="GG64" s="454"/>
      <c r="GH64" s="641"/>
      <c r="GI64" s="399" t="s">
        <v>1139</v>
      </c>
      <c r="GJ64" s="882"/>
      <c r="GK64" s="376"/>
      <c r="GL64" s="362"/>
      <c r="GM64" s="307"/>
      <c r="GN64" s="224"/>
      <c r="GO64" s="188"/>
      <c r="GP64" s="919"/>
      <c r="GQ64" s="307"/>
      <c r="GR64" s="224"/>
      <c r="GS64" s="224"/>
      <c r="GT64" s="307"/>
      <c r="GU64" s="219"/>
      <c r="GV64" s="224"/>
      <c r="GW64" s="188"/>
      <c r="GX64" s="224"/>
      <c r="GY64" s="224"/>
      <c r="GZ64" s="428"/>
      <c r="HA64" s="224"/>
      <c r="HB64" s="224"/>
      <c r="HC64" s="188"/>
      <c r="HD64" s="224"/>
      <c r="HE64" s="224"/>
      <c r="HF64" s="224"/>
      <c r="HG64" s="224"/>
      <c r="HH64" s="428"/>
      <c r="HI64" s="224"/>
      <c r="HJ64" s="224"/>
      <c r="HK64" s="224"/>
      <c r="HL64" s="224"/>
      <c r="HM64" s="188"/>
      <c r="HN64" s="188"/>
      <c r="HO64" s="188"/>
      <c r="HP64" s="401"/>
      <c r="HQ64" s="188"/>
      <c r="HR64" s="188"/>
      <c r="HS64" s="188"/>
      <c r="HT64" s="188"/>
      <c r="HU64" s="188"/>
      <c r="HV64" s="188"/>
      <c r="HW64" s="188"/>
      <c r="HX64" s="188"/>
      <c r="HY64" s="418"/>
      <c r="HZ64" s="43"/>
      <c r="IA64" s="188"/>
      <c r="IB64" s="188"/>
      <c r="IC64" s="188"/>
      <c r="ID64" s="188"/>
      <c r="IE64" s="188"/>
      <c r="IF64" s="188"/>
      <c r="IG64" s="188"/>
      <c r="IH64" s="188"/>
      <c r="II64" s="188"/>
      <c r="IJ64" s="188"/>
      <c r="IK64" s="188"/>
      <c r="IL64" s="401"/>
      <c r="IM64" s="224"/>
      <c r="IN64" s="224"/>
      <c r="IO64" s="224"/>
      <c r="IP64" s="224"/>
      <c r="IQ64" s="224"/>
      <c r="IR64" s="428"/>
      <c r="IS64" s="224"/>
      <c r="IT64" s="224"/>
      <c r="IU64" s="224"/>
      <c r="IV64" s="224"/>
      <c r="IW64" s="224"/>
      <c r="IX64" s="224"/>
      <c r="IY64" s="224"/>
      <c r="IZ64" s="224"/>
      <c r="JA64" s="224"/>
      <c r="JB64" s="224"/>
      <c r="JC64" s="224"/>
      <c r="JD64" s="224"/>
      <c r="JE64" s="224"/>
      <c r="JF64" s="224"/>
      <c r="JG64" s="224"/>
      <c r="JH64" s="224"/>
      <c r="JI64" s="224"/>
      <c r="JJ64" s="224"/>
      <c r="JK64" s="224"/>
      <c r="JL64" s="224"/>
      <c r="JM64" s="224"/>
      <c r="JN64" s="224"/>
      <c r="JO64" s="224"/>
      <c r="JP64" s="224"/>
      <c r="JQ64" s="224"/>
    </row>
    <row r="65" spans="1:278" s="66" customFormat="1" ht="15" customHeight="1" outlineLevel="1">
      <c r="A65" s="65" t="s">
        <v>167</v>
      </c>
      <c r="B65" s="241" t="s">
        <v>248</v>
      </c>
      <c r="C65" s="38">
        <v>65</v>
      </c>
      <c r="D65" s="38"/>
      <c r="E65" s="408" t="s">
        <v>101</v>
      </c>
      <c r="F65" s="408" t="s">
        <v>101</v>
      </c>
      <c r="G65" s="408" t="s">
        <v>101</v>
      </c>
      <c r="H65" s="408" t="s">
        <v>101</v>
      </c>
      <c r="I65" s="37"/>
      <c r="J65" s="37"/>
      <c r="K65" s="37"/>
      <c r="L65" s="37"/>
      <c r="M65" s="408"/>
      <c r="N65" s="37"/>
      <c r="O65" s="37"/>
      <c r="P65" s="37"/>
      <c r="Q65" s="37"/>
      <c r="R65" s="37"/>
      <c r="S65" s="38" t="s">
        <v>366</v>
      </c>
      <c r="T65" s="37" t="s">
        <v>367</v>
      </c>
      <c r="U65" s="38"/>
      <c r="V65" s="38" t="s">
        <v>368</v>
      </c>
      <c r="W65" s="38">
        <v>65</v>
      </c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255"/>
      <c r="AL65" s="255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8"/>
      <c r="BD65" s="38"/>
      <c r="BE65" s="432" t="s">
        <v>101</v>
      </c>
      <c r="BF65" s="38"/>
      <c r="BG65" s="38"/>
      <c r="BH65" s="38"/>
      <c r="BI65" s="38"/>
      <c r="BJ65" s="38"/>
      <c r="BK65" s="37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85"/>
      <c r="CI65" s="38"/>
      <c r="CJ65" s="85"/>
      <c r="CK65" s="38"/>
      <c r="CL65" s="85"/>
      <c r="CM65" s="38"/>
      <c r="CN65" s="85"/>
      <c r="CO65" s="38"/>
      <c r="CP65" s="85"/>
      <c r="CQ65" s="38"/>
      <c r="CR65" s="38"/>
      <c r="CS65" s="83"/>
      <c r="CT65" s="37"/>
      <c r="CU65" s="83"/>
      <c r="CV65" s="255"/>
      <c r="CW65" s="62"/>
      <c r="CX65" s="680"/>
      <c r="CY65" s="62"/>
      <c r="CZ65" s="406"/>
      <c r="DA65" s="185"/>
      <c r="DB65" s="185"/>
      <c r="DC65" s="185"/>
      <c r="DD65" s="185"/>
      <c r="DE65" s="185"/>
      <c r="DF65" s="185"/>
      <c r="DG65" s="185"/>
      <c r="DH65" s="185"/>
      <c r="DI65" s="185"/>
      <c r="DJ65" s="185"/>
      <c r="DK65" s="185"/>
      <c r="DL65" s="185"/>
      <c r="DM65" s="185"/>
      <c r="DN65" s="185"/>
      <c r="DO65" s="185"/>
      <c r="DP65" s="185"/>
      <c r="DQ65" s="185"/>
      <c r="DR65" s="185"/>
      <c r="DS65" s="185"/>
      <c r="DT65" s="185"/>
      <c r="DU65" s="185"/>
      <c r="DV65" s="185"/>
      <c r="DW65" s="185"/>
      <c r="DX65" s="185"/>
      <c r="DY65" s="185"/>
      <c r="DZ65" s="185"/>
      <c r="EA65" s="185"/>
      <c r="EB65" s="185"/>
      <c r="EC65" s="185"/>
      <c r="ED65" s="185"/>
      <c r="EE65" s="185"/>
      <c r="EF65" s="185"/>
      <c r="EG65" s="185"/>
      <c r="EH65" s="185"/>
      <c r="EI65" s="185"/>
      <c r="EJ65" s="185"/>
      <c r="EK65" s="185"/>
      <c r="EL65" s="185"/>
      <c r="EM65" s="185"/>
      <c r="EN65" s="185"/>
      <c r="EO65" s="185"/>
      <c r="EP65" s="185"/>
      <c r="EQ65" s="185"/>
      <c r="ER65" s="185"/>
      <c r="ES65" s="185"/>
      <c r="ET65" s="185"/>
      <c r="EU65" s="185"/>
      <c r="EV65" s="185"/>
      <c r="EW65" s="185"/>
      <c r="EX65" s="185"/>
      <c r="EY65" s="185"/>
      <c r="EZ65" s="185"/>
      <c r="FA65" s="185"/>
      <c r="FB65" s="185"/>
      <c r="FC65" s="185"/>
      <c r="FD65" s="185"/>
      <c r="FE65" s="185"/>
      <c r="FF65" s="185"/>
      <c r="FG65" s="185"/>
      <c r="FH65" s="185"/>
      <c r="FI65" s="185"/>
      <c r="FJ65" s="185"/>
      <c r="FK65" s="185"/>
      <c r="FL65" s="27"/>
      <c r="FM65" s="31"/>
      <c r="FN65" s="27"/>
      <c r="FO65" s="237"/>
      <c r="FP65" s="27"/>
      <c r="FQ65" s="237"/>
      <c r="FR65" s="27"/>
      <c r="FS65" s="237"/>
      <c r="FT65" s="27"/>
      <c r="FU65" s="237"/>
      <c r="FV65" s="27"/>
      <c r="FW65" s="237"/>
      <c r="FX65" s="27"/>
      <c r="FY65" s="237"/>
      <c r="FZ65" s="27"/>
      <c r="GA65" s="237"/>
      <c r="GB65" s="237"/>
      <c r="GC65" s="237"/>
      <c r="GD65" s="27"/>
      <c r="GE65" s="237"/>
      <c r="GF65" s="237"/>
      <c r="GG65" s="27"/>
      <c r="GH65" s="31"/>
      <c r="GI65" s="399" t="s">
        <v>1139</v>
      </c>
      <c r="GJ65" s="882"/>
      <c r="GK65" s="376"/>
      <c r="GL65" s="362"/>
      <c r="GM65" s="307"/>
      <c r="GN65" s="224"/>
      <c r="GO65" s="188"/>
      <c r="GP65" s="919"/>
      <c r="GQ65" s="307"/>
      <c r="GR65" s="224"/>
      <c r="GS65" s="224"/>
      <c r="GT65" s="307"/>
      <c r="GU65" s="219"/>
      <c r="GV65" s="188"/>
      <c r="GW65" s="188"/>
      <c r="GX65" s="224"/>
      <c r="GY65" s="224"/>
      <c r="GZ65" s="428"/>
      <c r="HA65" s="224"/>
      <c r="HB65" s="224"/>
      <c r="HC65" s="188"/>
      <c r="HD65" s="188"/>
      <c r="HE65" s="188"/>
      <c r="HF65" s="188"/>
      <c r="HG65" s="188"/>
      <c r="HH65" s="401"/>
      <c r="HI65" s="224"/>
      <c r="HJ65" s="224"/>
      <c r="HK65" s="224"/>
      <c r="HL65" s="224"/>
      <c r="HM65" s="188"/>
      <c r="HN65" s="188"/>
      <c r="HO65" s="188"/>
      <c r="HP65" s="401"/>
      <c r="HQ65" s="188"/>
      <c r="HR65" s="188"/>
      <c r="HS65" s="188"/>
      <c r="HT65" s="188"/>
      <c r="HU65" s="188"/>
      <c r="HV65" s="188"/>
      <c r="HW65" s="188"/>
      <c r="HX65" s="188"/>
      <c r="HY65" s="418"/>
      <c r="HZ65" s="188"/>
      <c r="IA65" s="224"/>
      <c r="IB65" s="224"/>
      <c r="IC65" s="224"/>
      <c r="ID65" s="224"/>
      <c r="IE65" s="224"/>
      <c r="IF65" s="224"/>
      <c r="IG65" s="224"/>
      <c r="IH65" s="188"/>
      <c r="II65" s="188"/>
      <c r="IJ65" s="188"/>
      <c r="IK65" s="224"/>
      <c r="IL65" s="428"/>
      <c r="IM65" s="188"/>
      <c r="IN65" s="188"/>
      <c r="IO65" s="188"/>
      <c r="IP65" s="224"/>
      <c r="IQ65" s="224"/>
      <c r="IR65" s="428"/>
      <c r="IS65" s="224"/>
      <c r="IT65" s="224"/>
      <c r="IU65" s="224"/>
      <c r="IV65" s="224"/>
      <c r="IW65" s="224"/>
      <c r="IX65" s="224"/>
      <c r="IY65" s="224"/>
      <c r="IZ65" s="224"/>
      <c r="JA65" s="224"/>
      <c r="JB65" s="224"/>
      <c r="JC65" s="224"/>
      <c r="JD65" s="224"/>
      <c r="JE65" s="224"/>
      <c r="JF65" s="224"/>
      <c r="JG65" s="224"/>
      <c r="JH65" s="224"/>
      <c r="JI65" s="224"/>
      <c r="JJ65" s="224"/>
      <c r="JK65" s="224"/>
      <c r="JL65" s="224"/>
      <c r="JM65" s="224"/>
      <c r="JN65" s="224"/>
      <c r="JO65" s="224"/>
      <c r="JP65" s="224"/>
      <c r="JQ65" s="224"/>
    </row>
    <row r="66" spans="1:278" s="66" customFormat="1" ht="15" customHeight="1" outlineLevel="1">
      <c r="A66" s="65" t="s">
        <v>219</v>
      </c>
      <c r="B66" s="241" t="s">
        <v>248</v>
      </c>
      <c r="C66" s="38" t="s">
        <v>101</v>
      </c>
      <c r="D66" s="38"/>
      <c r="E66" s="408" t="s">
        <v>101</v>
      </c>
      <c r="F66" s="408" t="s">
        <v>101</v>
      </c>
      <c r="G66" s="408" t="s">
        <v>101</v>
      </c>
      <c r="H66" s="408" t="s">
        <v>101</v>
      </c>
      <c r="I66" s="37"/>
      <c r="J66" s="37"/>
      <c r="K66" s="37"/>
      <c r="L66" s="37"/>
      <c r="M66" s="408"/>
      <c r="N66" s="37"/>
      <c r="O66" s="37"/>
      <c r="P66" s="37"/>
      <c r="Q66" s="37"/>
      <c r="R66" s="37"/>
      <c r="S66" s="38" t="s">
        <v>101</v>
      </c>
      <c r="T66" s="37" t="s">
        <v>101</v>
      </c>
      <c r="U66" s="38"/>
      <c r="V66" s="38" t="s">
        <v>101</v>
      </c>
      <c r="W66" s="38" t="s">
        <v>101</v>
      </c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255"/>
      <c r="AL66" s="255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8"/>
      <c r="BD66" s="38"/>
      <c r="BE66" s="432" t="s">
        <v>101</v>
      </c>
      <c r="BF66" s="38"/>
      <c r="BG66" s="38"/>
      <c r="BH66" s="38"/>
      <c r="BI66" s="38"/>
      <c r="BJ66" s="38"/>
      <c r="BK66" s="37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85"/>
      <c r="CI66" s="38"/>
      <c r="CJ66" s="85"/>
      <c r="CK66" s="38"/>
      <c r="CL66" s="85"/>
      <c r="CM66" s="38"/>
      <c r="CN66" s="85"/>
      <c r="CO66" s="38"/>
      <c r="CP66" s="85"/>
      <c r="CQ66" s="38"/>
      <c r="CR66" s="38"/>
      <c r="CS66" s="83"/>
      <c r="CT66" s="37"/>
      <c r="CU66" s="83"/>
      <c r="CV66" s="255"/>
      <c r="CW66" s="62"/>
      <c r="CX66" s="680"/>
      <c r="CY66" s="62"/>
      <c r="CZ66" s="406"/>
      <c r="DA66" s="185"/>
      <c r="DB66" s="185"/>
      <c r="DC66" s="185"/>
      <c r="DD66" s="185"/>
      <c r="DE66" s="185"/>
      <c r="DF66" s="185"/>
      <c r="DG66" s="185"/>
      <c r="DH66" s="185"/>
      <c r="DI66" s="185"/>
      <c r="DJ66" s="185"/>
      <c r="DK66" s="185"/>
      <c r="DL66" s="185"/>
      <c r="DM66" s="185"/>
      <c r="DN66" s="185"/>
      <c r="DO66" s="185"/>
      <c r="DP66" s="185"/>
      <c r="DQ66" s="185"/>
      <c r="DR66" s="185"/>
      <c r="DS66" s="185"/>
      <c r="DT66" s="185"/>
      <c r="DU66" s="185"/>
      <c r="DV66" s="185"/>
      <c r="DW66" s="185"/>
      <c r="DX66" s="185"/>
      <c r="DY66" s="185"/>
      <c r="DZ66" s="185"/>
      <c r="EA66" s="185"/>
      <c r="EB66" s="185"/>
      <c r="EC66" s="185"/>
      <c r="ED66" s="185"/>
      <c r="EE66" s="185"/>
      <c r="EF66" s="185"/>
      <c r="EG66" s="185"/>
      <c r="EH66" s="185"/>
      <c r="EI66" s="185"/>
      <c r="EJ66" s="185"/>
      <c r="EK66" s="185"/>
      <c r="EL66" s="185"/>
      <c r="EM66" s="185"/>
      <c r="EN66" s="185"/>
      <c r="EO66" s="185"/>
      <c r="EP66" s="185"/>
      <c r="EQ66" s="185"/>
      <c r="ER66" s="185"/>
      <c r="ES66" s="185"/>
      <c r="ET66" s="185"/>
      <c r="EU66" s="185"/>
      <c r="EV66" s="185"/>
      <c r="EW66" s="185"/>
      <c r="EX66" s="185"/>
      <c r="EY66" s="185"/>
      <c r="EZ66" s="185"/>
      <c r="FA66" s="185"/>
      <c r="FB66" s="185"/>
      <c r="FC66" s="185"/>
      <c r="FD66" s="185"/>
      <c r="FE66" s="185"/>
      <c r="FF66" s="185"/>
      <c r="FG66" s="185"/>
      <c r="FH66" s="185"/>
      <c r="FI66" s="185"/>
      <c r="FJ66" s="185"/>
      <c r="FK66" s="185"/>
      <c r="FL66" s="27"/>
      <c r="FM66" s="31"/>
      <c r="FN66" s="27"/>
      <c r="FO66" s="237"/>
      <c r="FP66" s="27"/>
      <c r="FQ66" s="237"/>
      <c r="FR66" s="27"/>
      <c r="FS66" s="237"/>
      <c r="FT66" s="27"/>
      <c r="FU66" s="237"/>
      <c r="FV66" s="27"/>
      <c r="FW66" s="237"/>
      <c r="FX66" s="27"/>
      <c r="FY66" s="237"/>
      <c r="FZ66" s="27"/>
      <c r="GA66" s="237"/>
      <c r="GB66" s="237"/>
      <c r="GC66" s="237"/>
      <c r="GD66" s="27"/>
      <c r="GE66" s="237"/>
      <c r="GF66" s="237"/>
      <c r="GG66" s="27"/>
      <c r="GH66" s="31"/>
      <c r="GI66" s="399" t="s">
        <v>1139</v>
      </c>
      <c r="GJ66" s="882"/>
      <c r="GK66" s="376"/>
      <c r="GL66" s="362"/>
      <c r="GM66" s="307"/>
      <c r="GN66" s="224"/>
      <c r="GO66" s="188"/>
      <c r="GP66" s="919"/>
      <c r="GQ66" s="307"/>
      <c r="GR66" s="224"/>
      <c r="GS66" s="224"/>
      <c r="GT66" s="307"/>
      <c r="GU66" s="219"/>
      <c r="GV66" s="188"/>
      <c r="GW66" s="224"/>
      <c r="GX66" s="224"/>
      <c r="GY66" s="224"/>
      <c r="GZ66" s="428"/>
      <c r="HA66" s="224"/>
      <c r="HB66" s="188"/>
      <c r="HC66" s="188"/>
      <c r="HD66" s="188"/>
      <c r="HE66" s="188"/>
      <c r="HF66" s="188"/>
      <c r="HG66" s="188"/>
      <c r="HH66" s="401"/>
      <c r="HI66" s="188"/>
      <c r="HJ66" s="188"/>
      <c r="HK66" s="188"/>
      <c r="HL66" s="188"/>
      <c r="HM66" s="188"/>
      <c r="HN66" s="188"/>
      <c r="HO66" s="188"/>
      <c r="HP66" s="401"/>
      <c r="HQ66" s="188"/>
      <c r="HR66" s="188"/>
      <c r="HS66" s="188"/>
      <c r="HT66" s="188"/>
      <c r="HU66" s="188"/>
      <c r="HV66" s="188"/>
      <c r="HW66" s="188"/>
      <c r="HX66" s="188"/>
      <c r="HY66" s="401"/>
      <c r="HZ66" s="188"/>
      <c r="IA66" s="224"/>
      <c r="IB66" s="224"/>
      <c r="IC66" s="224"/>
      <c r="ID66" s="224"/>
      <c r="IE66" s="224"/>
      <c r="IF66" s="224"/>
      <c r="IG66" s="224"/>
      <c r="IH66" s="188"/>
      <c r="II66" s="188"/>
      <c r="IJ66" s="188"/>
      <c r="IK66" s="224"/>
      <c r="IL66" s="428"/>
      <c r="IM66" s="188"/>
      <c r="IN66" s="188"/>
      <c r="IO66" s="188"/>
      <c r="IP66" s="224"/>
      <c r="IQ66" s="224"/>
      <c r="IR66" s="428"/>
      <c r="IS66" s="224"/>
      <c r="IT66" s="224"/>
      <c r="IU66" s="224"/>
      <c r="IV66" s="224"/>
      <c r="IW66" s="224"/>
      <c r="IX66" s="224"/>
      <c r="IY66" s="224"/>
      <c r="IZ66" s="224"/>
      <c r="JA66" s="224"/>
      <c r="JB66" s="224"/>
      <c r="JC66" s="224"/>
      <c r="JD66" s="224"/>
      <c r="JE66" s="224"/>
      <c r="JF66" s="224"/>
      <c r="JG66" s="224"/>
      <c r="JH66" s="224"/>
      <c r="JI66" s="224"/>
      <c r="JJ66" s="224"/>
      <c r="JK66" s="224"/>
      <c r="JL66" s="224"/>
      <c r="JM66" s="224"/>
      <c r="JN66" s="224"/>
      <c r="JO66" s="224"/>
      <c r="JP66" s="224"/>
      <c r="JQ66" s="224"/>
    </row>
    <row r="67" spans="1:278" ht="15" customHeight="1" outlineLevel="1">
      <c r="A67" t="s">
        <v>223</v>
      </c>
      <c r="B67" s="245"/>
      <c r="C67" s="38" t="s">
        <v>101</v>
      </c>
      <c r="D67" s="38"/>
      <c r="E67" s="408" t="s">
        <v>101</v>
      </c>
      <c r="F67" s="408" t="s">
        <v>101</v>
      </c>
      <c r="G67" s="408" t="s">
        <v>101</v>
      </c>
      <c r="H67" s="408" t="s">
        <v>101</v>
      </c>
      <c r="M67" s="408"/>
      <c r="S67" s="38" t="s">
        <v>101</v>
      </c>
      <c r="T67" s="37" t="s">
        <v>101</v>
      </c>
      <c r="V67" s="38" t="s">
        <v>101</v>
      </c>
      <c r="W67" s="38" t="s">
        <v>101</v>
      </c>
      <c r="BE67" s="432" t="s">
        <v>101</v>
      </c>
      <c r="CZ67" s="406"/>
      <c r="DA67" s="185"/>
      <c r="DB67" s="185"/>
      <c r="DC67" s="185"/>
      <c r="DD67" s="185"/>
      <c r="DE67" s="185"/>
      <c r="DF67" s="185"/>
      <c r="DG67" s="185"/>
      <c r="DH67" s="185"/>
      <c r="DI67" s="185"/>
      <c r="DJ67" s="185"/>
      <c r="DK67" s="185"/>
      <c r="DL67" s="185"/>
      <c r="DM67" s="185"/>
      <c r="DN67" s="185"/>
      <c r="DO67" s="185"/>
      <c r="DP67" s="185"/>
      <c r="DQ67" s="185"/>
      <c r="DR67" s="185"/>
      <c r="DS67" s="185"/>
      <c r="DT67" s="185"/>
      <c r="DU67" s="185"/>
      <c r="DV67" s="185"/>
      <c r="DW67" s="185"/>
      <c r="DX67" s="185"/>
      <c r="DY67" s="185"/>
      <c r="DZ67" s="185"/>
      <c r="EA67" s="185"/>
      <c r="EB67" s="185"/>
      <c r="EC67" s="185"/>
      <c r="ED67" s="185"/>
      <c r="EE67" s="185"/>
      <c r="EF67" s="185"/>
      <c r="EG67" s="185"/>
      <c r="EH67" s="185"/>
      <c r="EI67" s="185"/>
      <c r="EJ67" s="185"/>
      <c r="EK67" s="185"/>
      <c r="EL67" s="185"/>
      <c r="EM67" s="185"/>
      <c r="EN67" s="185"/>
      <c r="EO67" s="185"/>
      <c r="EP67" s="185"/>
      <c r="EQ67" s="185"/>
      <c r="ER67" s="185"/>
      <c r="ES67" s="185"/>
      <c r="ET67" s="185"/>
      <c r="EU67" s="185"/>
      <c r="EV67" s="185"/>
      <c r="EW67" s="185"/>
      <c r="EX67" s="185"/>
      <c r="EY67" s="185"/>
      <c r="EZ67" s="185"/>
      <c r="FA67" s="185"/>
      <c r="FB67" s="185"/>
      <c r="FC67" s="185"/>
      <c r="FD67" s="185"/>
      <c r="FE67" s="185"/>
      <c r="FF67" s="185"/>
      <c r="FG67" s="185"/>
      <c r="FH67" s="185"/>
      <c r="FI67" s="185"/>
      <c r="FJ67" s="185"/>
      <c r="FK67" s="185"/>
      <c r="FL67" s="27"/>
      <c r="FM67" s="31"/>
      <c r="FN67" s="27"/>
      <c r="FO67" s="237"/>
      <c r="FP67" s="27"/>
      <c r="FQ67" s="237"/>
      <c r="FR67" s="27"/>
      <c r="FS67" s="237"/>
      <c r="FT67" s="27"/>
      <c r="FU67" s="237"/>
      <c r="FV67" s="27"/>
      <c r="FW67" s="237"/>
      <c r="FX67" s="27"/>
      <c r="FY67" s="237"/>
      <c r="FZ67" s="27"/>
      <c r="GA67" s="237"/>
      <c r="GB67" s="237"/>
      <c r="GC67" s="237"/>
      <c r="GD67" s="27"/>
      <c r="GE67" s="237"/>
      <c r="GF67" s="237"/>
      <c r="GG67" s="27"/>
      <c r="GH67" s="31"/>
      <c r="GI67" s="399" t="s">
        <v>1139</v>
      </c>
      <c r="GK67" s="376"/>
      <c r="GL67" s="362"/>
      <c r="GM67" s="307"/>
      <c r="GN67" s="224"/>
      <c r="GO67" s="188"/>
      <c r="GP67" s="428"/>
      <c r="GQ67" s="188"/>
      <c r="GR67" s="307"/>
      <c r="GS67" s="219"/>
      <c r="GT67" s="188"/>
      <c r="GU67" s="224"/>
      <c r="GV67" s="224"/>
      <c r="GW67" s="224"/>
      <c r="GX67" s="224"/>
      <c r="GY67" s="224"/>
      <c r="GZ67" s="428"/>
      <c r="HA67" s="224"/>
      <c r="HB67" s="224"/>
      <c r="HC67" s="224"/>
      <c r="HD67" s="224"/>
      <c r="HE67" s="224"/>
      <c r="HF67" s="224"/>
      <c r="HG67" s="224"/>
      <c r="HH67" s="428"/>
      <c r="HI67" s="188"/>
      <c r="HJ67" s="224"/>
      <c r="HK67" s="224"/>
      <c r="HL67" s="224"/>
      <c r="HM67" s="188"/>
      <c r="HN67" s="188"/>
      <c r="HO67" s="188"/>
      <c r="HP67" s="401"/>
      <c r="HQ67" s="188"/>
      <c r="HR67" s="188"/>
      <c r="HS67" s="188"/>
      <c r="HT67" s="188"/>
      <c r="HU67" s="188"/>
      <c r="HV67" s="188"/>
      <c r="HW67" s="188"/>
      <c r="HX67" s="188"/>
      <c r="HZ67" s="188"/>
      <c r="IA67" s="188"/>
      <c r="IB67" s="188"/>
      <c r="IC67" s="188"/>
      <c r="ID67" s="188"/>
      <c r="IE67" s="188"/>
      <c r="IF67" s="188"/>
      <c r="IG67" s="188"/>
      <c r="IH67" s="188"/>
      <c r="II67" s="188"/>
      <c r="IJ67" s="188"/>
      <c r="IK67" s="188"/>
      <c r="IL67" s="401"/>
      <c r="IM67" s="188"/>
      <c r="IN67" s="188"/>
      <c r="IO67" s="188"/>
      <c r="IP67" s="224"/>
      <c r="IQ67" s="224"/>
      <c r="IR67" s="401"/>
      <c r="IS67" s="188"/>
      <c r="IT67" s="188"/>
      <c r="IU67" s="188"/>
      <c r="IV67" s="188"/>
      <c r="IW67" s="188"/>
      <c r="IX67" s="188"/>
      <c r="IY67" s="188"/>
      <c r="IZ67" s="188"/>
      <c r="JA67" s="188"/>
      <c r="JB67" s="188"/>
      <c r="JC67" s="188"/>
      <c r="JD67" s="188"/>
      <c r="JE67" s="188"/>
      <c r="JF67" s="188"/>
      <c r="JG67" s="188"/>
      <c r="JH67" s="188"/>
      <c r="JI67" s="188"/>
      <c r="JJ67" s="188"/>
      <c r="JK67" s="188"/>
      <c r="JL67" s="188"/>
      <c r="JM67" s="188"/>
      <c r="JN67" s="188"/>
      <c r="JO67" s="188"/>
      <c r="JP67" s="188"/>
      <c r="JQ67" s="188"/>
    </row>
    <row r="68" spans="1:278" s="66" customFormat="1" ht="15" customHeight="1" outlineLevel="1">
      <c r="A68" s="65" t="s">
        <v>220</v>
      </c>
      <c r="B68" s="241" t="s">
        <v>248</v>
      </c>
      <c r="C68" s="38" t="s">
        <v>101</v>
      </c>
      <c r="D68" s="38"/>
      <c r="E68" s="408" t="s">
        <v>101</v>
      </c>
      <c r="F68" s="408" t="s">
        <v>101</v>
      </c>
      <c r="G68" s="408" t="s">
        <v>101</v>
      </c>
      <c r="H68" s="408" t="s">
        <v>101</v>
      </c>
      <c r="I68" s="37"/>
      <c r="J68" s="37"/>
      <c r="K68" s="37"/>
      <c r="L68" s="37"/>
      <c r="M68" s="408"/>
      <c r="N68" s="37"/>
      <c r="O68" s="37"/>
      <c r="P68" s="37"/>
      <c r="Q68" s="37"/>
      <c r="R68" s="37"/>
      <c r="S68" s="38" t="s">
        <v>101</v>
      </c>
      <c r="T68" s="37" t="s">
        <v>101</v>
      </c>
      <c r="U68" s="38"/>
      <c r="V68" s="38" t="s">
        <v>101</v>
      </c>
      <c r="W68" s="38" t="s">
        <v>101</v>
      </c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255"/>
      <c r="AL68" s="255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8"/>
      <c r="BD68" s="38"/>
      <c r="BE68" s="432" t="s">
        <v>101</v>
      </c>
      <c r="BF68" s="38"/>
      <c r="BG68" s="38"/>
      <c r="BH68" s="38"/>
      <c r="BI68" s="38"/>
      <c r="BJ68" s="38"/>
      <c r="BK68" s="37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85"/>
      <c r="CI68" s="38"/>
      <c r="CJ68" s="85"/>
      <c r="CK68" s="38"/>
      <c r="CL68" s="85"/>
      <c r="CM68" s="38"/>
      <c r="CN68" s="85"/>
      <c r="CO68" s="38"/>
      <c r="CP68" s="85"/>
      <c r="CQ68" s="38"/>
      <c r="CR68" s="38"/>
      <c r="CS68" s="83"/>
      <c r="CT68" s="37"/>
      <c r="CU68" s="83"/>
      <c r="CV68" s="255"/>
      <c r="CW68" s="62"/>
      <c r="CX68" s="680"/>
      <c r="CY68" s="62"/>
      <c r="CZ68" s="406"/>
      <c r="DA68" s="185"/>
      <c r="DB68" s="185"/>
      <c r="DC68" s="185"/>
      <c r="DD68" s="185"/>
      <c r="DE68" s="185"/>
      <c r="DF68" s="185"/>
      <c r="DG68" s="185"/>
      <c r="DH68" s="185"/>
      <c r="DI68" s="185"/>
      <c r="DJ68" s="185"/>
      <c r="DK68" s="185"/>
      <c r="DL68" s="185"/>
      <c r="DM68" s="185"/>
      <c r="DN68" s="185"/>
      <c r="DO68" s="185"/>
      <c r="DP68" s="185"/>
      <c r="DQ68" s="185"/>
      <c r="DR68" s="185"/>
      <c r="DS68" s="185"/>
      <c r="DT68" s="185"/>
      <c r="DU68" s="185"/>
      <c r="DV68" s="185"/>
      <c r="DW68" s="185"/>
      <c r="DX68" s="185"/>
      <c r="DY68" s="185"/>
      <c r="DZ68" s="185"/>
      <c r="EA68" s="185"/>
      <c r="EB68" s="185"/>
      <c r="EC68" s="185"/>
      <c r="ED68" s="185"/>
      <c r="EE68" s="185"/>
      <c r="EF68" s="185"/>
      <c r="EG68" s="185"/>
      <c r="EH68" s="185"/>
      <c r="EI68" s="185"/>
      <c r="EJ68" s="185"/>
      <c r="EK68" s="185"/>
      <c r="EL68" s="185"/>
      <c r="EM68" s="185"/>
      <c r="EN68" s="185"/>
      <c r="EO68" s="185"/>
      <c r="EP68" s="185"/>
      <c r="EQ68" s="185"/>
      <c r="ER68" s="185"/>
      <c r="ES68" s="185"/>
      <c r="ET68" s="185"/>
      <c r="EU68" s="185"/>
      <c r="EV68" s="185"/>
      <c r="EW68" s="185"/>
      <c r="EX68" s="185"/>
      <c r="EY68" s="185"/>
      <c r="EZ68" s="185"/>
      <c r="FA68" s="185"/>
      <c r="FB68" s="185"/>
      <c r="FC68" s="185"/>
      <c r="FD68" s="185"/>
      <c r="FE68" s="185"/>
      <c r="FF68" s="185"/>
      <c r="FG68" s="185"/>
      <c r="FH68" s="185"/>
      <c r="FI68" s="185"/>
      <c r="FJ68" s="185"/>
      <c r="FK68" s="185"/>
      <c r="FL68" s="27"/>
      <c r="FM68" s="31"/>
      <c r="FN68" s="27"/>
      <c r="FO68" s="237"/>
      <c r="FP68" s="27"/>
      <c r="FQ68" s="237"/>
      <c r="FR68" s="27"/>
      <c r="FS68" s="237"/>
      <c r="FT68" s="27"/>
      <c r="FU68" s="237"/>
      <c r="FV68" s="27"/>
      <c r="FW68" s="237"/>
      <c r="FX68" s="27"/>
      <c r="FY68" s="237"/>
      <c r="FZ68" s="27"/>
      <c r="GA68" s="237"/>
      <c r="GB68" s="237"/>
      <c r="GC68" s="237"/>
      <c r="GD68" s="27"/>
      <c r="GE68" s="237"/>
      <c r="GF68" s="237"/>
      <c r="GG68" s="27"/>
      <c r="GH68" s="31"/>
      <c r="GI68" s="399" t="s">
        <v>1139</v>
      </c>
      <c r="GJ68" s="882"/>
      <c r="GK68" s="376"/>
      <c r="GL68" s="362"/>
      <c r="GM68" s="307"/>
      <c r="GN68" s="224"/>
      <c r="GO68" s="188"/>
      <c r="GP68" s="923"/>
      <c r="GQ68" s="219"/>
      <c r="GR68" s="188"/>
      <c r="GS68" s="43"/>
      <c r="GT68" s="359"/>
      <c r="GU68" s="359"/>
      <c r="GV68" s="224"/>
      <c r="GW68" s="224"/>
      <c r="GX68" s="224"/>
      <c r="GY68" s="224"/>
      <c r="GZ68" s="428"/>
      <c r="HA68" s="224"/>
      <c r="HB68" s="224"/>
      <c r="HC68" s="224"/>
      <c r="HD68" s="224"/>
      <c r="HE68" s="224"/>
      <c r="HF68" s="224"/>
      <c r="HG68" s="224"/>
      <c r="HH68" s="401"/>
      <c r="HI68" s="188"/>
      <c r="HJ68" s="188"/>
      <c r="HK68" s="188"/>
      <c r="HL68" s="43"/>
      <c r="HM68" s="188"/>
      <c r="HN68" s="188"/>
      <c r="HO68" s="188"/>
      <c r="HP68" s="401"/>
      <c r="HQ68" s="188"/>
      <c r="HR68" s="188"/>
      <c r="HS68" s="188"/>
      <c r="HT68" s="188"/>
      <c r="HU68" s="188"/>
      <c r="HV68" s="188"/>
      <c r="HW68" s="188"/>
      <c r="HX68" s="188"/>
      <c r="HY68" s="401"/>
      <c r="HZ68" s="188"/>
      <c r="IA68" s="188"/>
      <c r="IB68" s="188"/>
      <c r="IC68" s="188"/>
      <c r="ID68" s="188"/>
      <c r="IE68" s="188"/>
      <c r="IF68" s="188"/>
      <c r="IG68" s="188"/>
      <c r="IH68" s="188"/>
      <c r="II68" s="188"/>
      <c r="IJ68" s="188"/>
      <c r="IK68" s="188"/>
      <c r="IL68" s="401"/>
      <c r="IM68" s="188"/>
      <c r="IN68" s="188"/>
      <c r="IO68" s="188"/>
      <c r="IP68" s="188"/>
      <c r="IQ68" s="188"/>
      <c r="IR68" s="428"/>
      <c r="IS68" s="224"/>
      <c r="IT68" s="224"/>
      <c r="IU68" s="224"/>
      <c r="IV68" s="224"/>
      <c r="IW68" s="224"/>
      <c r="IX68" s="224"/>
      <c r="IY68" s="224"/>
      <c r="IZ68" s="224"/>
      <c r="JA68" s="224"/>
      <c r="JB68" s="224"/>
      <c r="JC68" s="224"/>
      <c r="JD68" s="224"/>
      <c r="JE68" s="224"/>
      <c r="JF68" s="224"/>
      <c r="JG68" s="224"/>
      <c r="JH68" s="224"/>
      <c r="JI68" s="224"/>
      <c r="JJ68" s="224"/>
      <c r="JK68" s="224"/>
      <c r="JL68" s="224"/>
      <c r="JM68" s="224"/>
      <c r="JN68" s="224"/>
      <c r="JO68" s="224"/>
      <c r="JP68" s="224"/>
      <c r="JQ68" s="224"/>
    </row>
    <row r="69" spans="1:278" s="66" customFormat="1" ht="15" customHeight="1" outlineLevel="1">
      <c r="A69" s="65" t="s">
        <v>221</v>
      </c>
      <c r="B69" s="241" t="s">
        <v>248</v>
      </c>
      <c r="C69" s="38" t="s">
        <v>101</v>
      </c>
      <c r="D69" s="38"/>
      <c r="E69" s="408" t="s">
        <v>101</v>
      </c>
      <c r="F69" s="408" t="s">
        <v>101</v>
      </c>
      <c r="G69" s="408" t="s">
        <v>101</v>
      </c>
      <c r="H69" s="408" t="s">
        <v>101</v>
      </c>
      <c r="I69" s="37"/>
      <c r="J69" s="37"/>
      <c r="K69" s="37"/>
      <c r="L69" s="37"/>
      <c r="M69" s="408"/>
      <c r="N69" s="37"/>
      <c r="O69" s="37"/>
      <c r="P69" s="37"/>
      <c r="Q69" s="37"/>
      <c r="R69" s="37"/>
      <c r="S69" s="38" t="s">
        <v>101</v>
      </c>
      <c r="T69" s="37" t="s">
        <v>101</v>
      </c>
      <c r="U69" s="38"/>
      <c r="V69" s="38" t="s">
        <v>101</v>
      </c>
      <c r="W69" s="38" t="s">
        <v>101</v>
      </c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255"/>
      <c r="AL69" s="255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8"/>
      <c r="BD69" s="38"/>
      <c r="BE69" s="432" t="s">
        <v>101</v>
      </c>
      <c r="BF69" s="38"/>
      <c r="BG69" s="38"/>
      <c r="BH69" s="38"/>
      <c r="BI69" s="38"/>
      <c r="BJ69" s="38"/>
      <c r="BK69" s="37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85"/>
      <c r="CI69" s="38"/>
      <c r="CJ69" s="85"/>
      <c r="CK69" s="38"/>
      <c r="CL69" s="85"/>
      <c r="CM69" s="38"/>
      <c r="CN69" s="85"/>
      <c r="CO69" s="38"/>
      <c r="CP69" s="85"/>
      <c r="CQ69" s="38"/>
      <c r="CR69" s="38"/>
      <c r="CS69" s="83"/>
      <c r="CT69" s="37"/>
      <c r="CU69" s="83"/>
      <c r="CV69" s="255"/>
      <c r="CW69" s="62"/>
      <c r="CX69" s="680"/>
      <c r="CY69" s="62"/>
      <c r="CZ69" s="406"/>
      <c r="DA69" s="185"/>
      <c r="DB69" s="185"/>
      <c r="DC69" s="185"/>
      <c r="DD69" s="185"/>
      <c r="DE69" s="185"/>
      <c r="DF69" s="185"/>
      <c r="DG69" s="185"/>
      <c r="DH69" s="185"/>
      <c r="DI69" s="185"/>
      <c r="DJ69" s="185"/>
      <c r="DK69" s="185"/>
      <c r="DL69" s="185"/>
      <c r="DM69" s="185"/>
      <c r="DN69" s="185"/>
      <c r="DO69" s="185"/>
      <c r="DP69" s="185"/>
      <c r="DQ69" s="185"/>
      <c r="DR69" s="185"/>
      <c r="DS69" s="185"/>
      <c r="DT69" s="185"/>
      <c r="DU69" s="185"/>
      <c r="DV69" s="185"/>
      <c r="DW69" s="185"/>
      <c r="DX69" s="185"/>
      <c r="DY69" s="185"/>
      <c r="DZ69" s="185"/>
      <c r="EA69" s="185"/>
      <c r="EB69" s="185"/>
      <c r="EC69" s="185"/>
      <c r="ED69" s="185"/>
      <c r="EE69" s="185"/>
      <c r="EF69" s="185"/>
      <c r="EG69" s="185"/>
      <c r="EH69" s="185"/>
      <c r="EI69" s="185"/>
      <c r="EJ69" s="185"/>
      <c r="EK69" s="185"/>
      <c r="EL69" s="185"/>
      <c r="EM69" s="185"/>
      <c r="EN69" s="185"/>
      <c r="EO69" s="185"/>
      <c r="EP69" s="185"/>
      <c r="EQ69" s="185"/>
      <c r="ER69" s="185"/>
      <c r="ES69" s="185"/>
      <c r="ET69" s="185"/>
      <c r="EU69" s="185"/>
      <c r="EV69" s="185"/>
      <c r="EW69" s="185"/>
      <c r="EX69" s="185"/>
      <c r="EY69" s="185"/>
      <c r="EZ69" s="185"/>
      <c r="FA69" s="185"/>
      <c r="FB69" s="185"/>
      <c r="FC69" s="185"/>
      <c r="FD69" s="185"/>
      <c r="FE69" s="185"/>
      <c r="FF69" s="185"/>
      <c r="FG69" s="185"/>
      <c r="FH69" s="185"/>
      <c r="FI69" s="185"/>
      <c r="FJ69" s="185"/>
      <c r="FK69" s="185"/>
      <c r="FL69" s="27"/>
      <c r="FM69" s="31"/>
      <c r="FN69" s="27"/>
      <c r="FO69" s="237"/>
      <c r="FP69" s="27"/>
      <c r="FQ69" s="237"/>
      <c r="FR69" s="27"/>
      <c r="FS69" s="237"/>
      <c r="FT69" s="27"/>
      <c r="FU69" s="237"/>
      <c r="FV69" s="27"/>
      <c r="FW69" s="237"/>
      <c r="FX69" s="27"/>
      <c r="FY69" s="237"/>
      <c r="FZ69" s="27"/>
      <c r="GA69" s="237"/>
      <c r="GB69" s="237"/>
      <c r="GC69" s="237"/>
      <c r="GD69" s="27"/>
      <c r="GE69" s="237"/>
      <c r="GF69" s="237"/>
      <c r="GG69" s="27"/>
      <c r="GH69" s="31"/>
      <c r="GI69" s="399" t="s">
        <v>1139</v>
      </c>
      <c r="GJ69" s="882"/>
      <c r="GK69" s="376"/>
      <c r="GL69" s="362"/>
      <c r="GM69" s="307"/>
      <c r="GN69" s="224"/>
      <c r="GO69" s="188"/>
      <c r="GP69" s="923"/>
      <c r="GQ69" s="219"/>
      <c r="GR69" s="188"/>
      <c r="GS69" s="43"/>
      <c r="GT69" s="359"/>
      <c r="GU69" s="359"/>
      <c r="GV69" s="224"/>
      <c r="GW69" s="224"/>
      <c r="GX69" s="224"/>
      <c r="GY69" s="188"/>
      <c r="GZ69" s="401"/>
      <c r="HA69" s="188"/>
      <c r="HB69" s="188"/>
      <c r="HC69" s="188"/>
      <c r="HD69" s="188"/>
      <c r="HE69" s="188"/>
      <c r="HF69" s="188"/>
      <c r="HG69" s="188"/>
      <c r="HH69" s="401"/>
      <c r="HI69" s="188"/>
      <c r="HJ69" s="224"/>
      <c r="HK69" s="224"/>
      <c r="HL69" s="43"/>
      <c r="HM69" s="188"/>
      <c r="HN69" s="188"/>
      <c r="HO69" s="188"/>
      <c r="HP69" s="401"/>
      <c r="HQ69" s="188"/>
      <c r="HR69" s="188"/>
      <c r="HS69" s="188"/>
      <c r="HT69" s="188"/>
      <c r="HU69" s="188"/>
      <c r="HV69" s="188"/>
      <c r="HW69" s="188"/>
      <c r="HX69" s="188"/>
      <c r="HY69" s="401"/>
      <c r="HZ69" s="188"/>
      <c r="IA69" s="188"/>
      <c r="IB69" s="188"/>
      <c r="IC69" s="188"/>
      <c r="ID69" s="188"/>
      <c r="IE69" s="188"/>
      <c r="IF69" s="188"/>
      <c r="IG69" s="188"/>
      <c r="IH69" s="188"/>
      <c r="II69" s="188"/>
      <c r="IJ69" s="188"/>
      <c r="IK69" s="188"/>
      <c r="IL69" s="401"/>
      <c r="IM69" s="188"/>
      <c r="IN69" s="188"/>
      <c r="IO69" s="188"/>
      <c r="IP69" s="224"/>
      <c r="IQ69" s="224"/>
      <c r="IR69" s="428"/>
      <c r="IS69" s="224"/>
      <c r="IT69" s="224"/>
      <c r="IU69" s="224"/>
      <c r="IV69" s="224"/>
      <c r="IW69" s="224"/>
      <c r="IX69" s="224"/>
      <c r="IY69" s="224"/>
      <c r="IZ69" s="224"/>
      <c r="JA69" s="224"/>
      <c r="JB69" s="224"/>
      <c r="JC69" s="224"/>
      <c r="JD69" s="224"/>
      <c r="JE69" s="224"/>
      <c r="JF69" s="224"/>
      <c r="JG69" s="224"/>
      <c r="JH69" s="224"/>
      <c r="JI69" s="224"/>
      <c r="JJ69" s="224"/>
      <c r="JK69" s="224"/>
      <c r="JL69" s="224"/>
      <c r="JM69" s="224"/>
      <c r="JN69" s="224"/>
      <c r="JO69" s="224"/>
      <c r="JP69" s="224"/>
      <c r="JQ69" s="224"/>
    </row>
    <row r="70" spans="1:278" ht="15" customHeight="1" outlineLevel="1">
      <c r="A70" t="s">
        <v>225</v>
      </c>
      <c r="B70" s="245"/>
      <c r="C70" s="38" t="s">
        <v>101</v>
      </c>
      <c r="D70" s="38"/>
      <c r="E70" s="408" t="s">
        <v>101</v>
      </c>
      <c r="F70" s="408" t="s">
        <v>101</v>
      </c>
      <c r="G70" s="408" t="s">
        <v>101</v>
      </c>
      <c r="H70" s="408" t="s">
        <v>101</v>
      </c>
      <c r="M70" s="408"/>
      <c r="S70" s="38" t="s">
        <v>101</v>
      </c>
      <c r="T70" s="37" t="s">
        <v>101</v>
      </c>
      <c r="V70" s="38" t="s">
        <v>101</v>
      </c>
      <c r="W70" s="38" t="s">
        <v>101</v>
      </c>
      <c r="BE70" s="432" t="s">
        <v>101</v>
      </c>
      <c r="CZ70" s="406"/>
      <c r="DA70" s="185"/>
      <c r="DB70" s="185"/>
      <c r="DC70" s="185"/>
      <c r="DD70" s="185"/>
      <c r="DE70" s="185"/>
      <c r="DF70" s="185"/>
      <c r="DG70" s="185"/>
      <c r="DH70" s="185"/>
      <c r="DI70" s="185"/>
      <c r="DJ70" s="185"/>
      <c r="DK70" s="185"/>
      <c r="DL70" s="185"/>
      <c r="DM70" s="185"/>
      <c r="DN70" s="185"/>
      <c r="DO70" s="185"/>
      <c r="DP70" s="185"/>
      <c r="DQ70" s="185"/>
      <c r="DR70" s="185"/>
      <c r="DS70" s="185"/>
      <c r="DT70" s="185"/>
      <c r="DU70" s="185"/>
      <c r="DV70" s="185"/>
      <c r="DW70" s="185"/>
      <c r="DX70" s="185"/>
      <c r="DY70" s="185"/>
      <c r="DZ70" s="185"/>
      <c r="EA70" s="185"/>
      <c r="EB70" s="185"/>
      <c r="EC70" s="185"/>
      <c r="ED70" s="185"/>
      <c r="EE70" s="185"/>
      <c r="EF70" s="185"/>
      <c r="EG70" s="185"/>
      <c r="EH70" s="185"/>
      <c r="EI70" s="185"/>
      <c r="EJ70" s="185"/>
      <c r="EK70" s="185"/>
      <c r="EL70" s="185"/>
      <c r="EM70" s="185"/>
      <c r="EN70" s="185"/>
      <c r="EO70" s="185"/>
      <c r="EP70" s="185"/>
      <c r="EQ70" s="185"/>
      <c r="ER70" s="185"/>
      <c r="ES70" s="185"/>
      <c r="ET70" s="185"/>
      <c r="EU70" s="185"/>
      <c r="EV70" s="185"/>
      <c r="EW70" s="185"/>
      <c r="EX70" s="185"/>
      <c r="EY70" s="185"/>
      <c r="EZ70" s="185"/>
      <c r="FA70" s="185"/>
      <c r="FB70" s="185"/>
      <c r="FC70" s="185"/>
      <c r="FD70" s="185"/>
      <c r="FE70" s="185"/>
      <c r="FF70" s="185"/>
      <c r="FG70" s="185"/>
      <c r="FH70" s="185"/>
      <c r="FI70" s="185"/>
      <c r="FJ70" s="185"/>
      <c r="FK70" s="185"/>
      <c r="FL70" s="27"/>
      <c r="FM70" s="31"/>
      <c r="FN70" s="27"/>
      <c r="FO70" s="237"/>
      <c r="FP70" s="27"/>
      <c r="FQ70" s="237"/>
      <c r="FR70" s="27"/>
      <c r="FS70" s="237"/>
      <c r="FT70" s="27"/>
      <c r="FU70" s="237"/>
      <c r="FV70" s="27"/>
      <c r="FW70" s="237"/>
      <c r="FX70" s="27"/>
      <c r="FY70" s="237"/>
      <c r="FZ70" s="27"/>
      <c r="GA70" s="237"/>
      <c r="GB70" s="237"/>
      <c r="GC70" s="237"/>
      <c r="GD70" s="27"/>
      <c r="GE70" s="237"/>
      <c r="GF70" s="237"/>
      <c r="GG70" s="27"/>
      <c r="GH70" s="31"/>
      <c r="GI70" s="399" t="s">
        <v>1139</v>
      </c>
      <c r="GK70" s="376"/>
      <c r="GL70" s="362"/>
      <c r="GM70" s="307"/>
      <c r="GN70" s="224"/>
      <c r="GO70" s="188"/>
      <c r="GP70" s="923"/>
      <c r="GQ70" s="219"/>
      <c r="GR70" s="224"/>
      <c r="GS70" s="188"/>
      <c r="GT70" s="224"/>
      <c r="GU70" s="224"/>
      <c r="GV70" s="224"/>
      <c r="GW70" s="224"/>
      <c r="GX70" s="224"/>
      <c r="GY70" s="188"/>
      <c r="GZ70" s="401"/>
      <c r="HA70" s="188"/>
      <c r="HB70" s="188"/>
      <c r="HC70" s="188"/>
      <c r="HD70" s="188"/>
      <c r="HE70" s="188"/>
      <c r="HF70" s="188"/>
      <c r="HG70" s="188"/>
      <c r="HH70" s="401"/>
      <c r="HI70" s="188"/>
      <c r="HJ70" s="224"/>
      <c r="HK70" s="224"/>
      <c r="HL70" s="188"/>
      <c r="HM70" s="188"/>
      <c r="HN70" s="188"/>
      <c r="HO70" s="188"/>
      <c r="HP70" s="401"/>
      <c r="HQ70" s="188"/>
      <c r="HR70" s="188"/>
      <c r="HS70" s="188"/>
      <c r="HT70" s="188"/>
      <c r="HU70" s="188"/>
      <c r="HV70" s="188"/>
      <c r="HW70" s="188"/>
      <c r="HX70" s="188"/>
      <c r="HZ70" s="188"/>
      <c r="IA70" s="188"/>
      <c r="IB70" s="188"/>
      <c r="IC70" s="188"/>
      <c r="ID70" s="188"/>
      <c r="IE70" s="188"/>
      <c r="IF70" s="188"/>
      <c r="IG70" s="188"/>
      <c r="IH70" s="188"/>
      <c r="II70" s="188"/>
      <c r="IJ70" s="188"/>
      <c r="IK70" s="188"/>
      <c r="IL70" s="401"/>
      <c r="IM70" s="188"/>
      <c r="IN70" s="188"/>
      <c r="IO70" s="188"/>
      <c r="IP70" s="224"/>
      <c r="IQ70" s="224"/>
      <c r="IR70" s="401"/>
      <c r="IS70" s="188"/>
      <c r="IT70" s="188"/>
      <c r="IU70" s="188"/>
      <c r="IV70" s="188"/>
      <c r="IW70" s="188"/>
      <c r="IX70" s="188"/>
      <c r="IY70" s="188"/>
      <c r="IZ70" s="188"/>
      <c r="JA70" s="188"/>
      <c r="JB70" s="188"/>
      <c r="JC70" s="188"/>
      <c r="JD70" s="188"/>
      <c r="JE70" s="188"/>
      <c r="JF70" s="188"/>
      <c r="JG70" s="188"/>
      <c r="JH70" s="188"/>
      <c r="JI70" s="188"/>
      <c r="JJ70" s="188"/>
      <c r="JK70" s="188"/>
      <c r="JL70" s="188"/>
      <c r="JM70" s="188"/>
      <c r="JN70" s="188"/>
      <c r="JO70" s="188"/>
      <c r="JP70" s="188"/>
      <c r="JQ70" s="188"/>
    </row>
    <row r="71" spans="1:278" ht="15" customHeight="1" outlineLevel="1">
      <c r="A71" t="s">
        <v>226</v>
      </c>
      <c r="B71" s="245"/>
      <c r="C71" s="38" t="s">
        <v>101</v>
      </c>
      <c r="D71" s="38"/>
      <c r="E71" s="408" t="s">
        <v>101</v>
      </c>
      <c r="F71" s="408" t="s">
        <v>101</v>
      </c>
      <c r="G71" s="408" t="s">
        <v>101</v>
      </c>
      <c r="H71" s="408" t="s">
        <v>101</v>
      </c>
      <c r="M71" s="408"/>
      <c r="S71" s="38" t="s">
        <v>101</v>
      </c>
      <c r="T71" s="37" t="s">
        <v>101</v>
      </c>
      <c r="V71" s="38" t="s">
        <v>101</v>
      </c>
      <c r="W71" s="38" t="s">
        <v>101</v>
      </c>
      <c r="BE71" s="432" t="s">
        <v>101</v>
      </c>
      <c r="CZ71" s="406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27"/>
      <c r="FM71" s="31"/>
      <c r="FN71" s="27"/>
      <c r="FO71" s="237"/>
      <c r="FP71" s="27"/>
      <c r="FQ71" s="237"/>
      <c r="FR71" s="27"/>
      <c r="FS71" s="237"/>
      <c r="FT71" s="27"/>
      <c r="FU71" s="237"/>
      <c r="FV71" s="27"/>
      <c r="FW71" s="237"/>
      <c r="FX71" s="27"/>
      <c r="FY71" s="237"/>
      <c r="FZ71" s="27"/>
      <c r="GA71" s="237"/>
      <c r="GB71" s="237"/>
      <c r="GC71" s="237"/>
      <c r="GD71" s="27"/>
      <c r="GE71" s="237"/>
      <c r="GF71" s="237"/>
      <c r="GG71" s="27"/>
      <c r="GH71" s="31"/>
      <c r="GI71" s="399" t="s">
        <v>1139</v>
      </c>
      <c r="GK71" s="376"/>
      <c r="GL71" s="362"/>
      <c r="GM71" s="307"/>
      <c r="GN71" s="224"/>
      <c r="GO71" s="188"/>
      <c r="GP71" s="923"/>
      <c r="GQ71" s="219"/>
      <c r="GR71" s="188"/>
      <c r="GS71" s="188"/>
      <c r="GT71" s="224"/>
      <c r="GU71" s="224"/>
      <c r="GV71" s="224"/>
      <c r="GW71" s="224"/>
      <c r="GX71" s="224"/>
      <c r="GY71" s="188"/>
      <c r="GZ71" s="401"/>
      <c r="HA71" s="188"/>
      <c r="HB71" s="188"/>
      <c r="HC71" s="188"/>
      <c r="HD71" s="188"/>
      <c r="HE71" s="188"/>
      <c r="HF71" s="188"/>
      <c r="HG71" s="188"/>
      <c r="HH71" s="401"/>
      <c r="HI71" s="188"/>
      <c r="HJ71" s="188"/>
      <c r="HK71" s="188"/>
      <c r="HL71" s="188"/>
      <c r="HM71" s="188"/>
      <c r="HN71" s="188"/>
      <c r="HO71" s="188"/>
      <c r="HP71" s="401"/>
      <c r="HQ71" s="188"/>
      <c r="HR71" s="188"/>
      <c r="HS71" s="188"/>
      <c r="HT71" s="188"/>
      <c r="HU71" s="188"/>
      <c r="HV71" s="188"/>
      <c r="HW71" s="188"/>
      <c r="HX71" s="188"/>
      <c r="HZ71" s="188"/>
      <c r="IA71" s="188"/>
      <c r="IB71" s="188"/>
      <c r="IC71" s="188"/>
      <c r="ID71" s="188"/>
      <c r="IE71" s="188"/>
      <c r="IF71" s="188"/>
      <c r="IG71" s="188"/>
      <c r="IH71" s="188"/>
      <c r="II71" s="188"/>
      <c r="IJ71" s="188"/>
      <c r="IK71" s="188"/>
      <c r="IL71" s="401"/>
      <c r="IM71" s="188"/>
      <c r="IN71" s="188"/>
      <c r="IO71" s="188"/>
      <c r="IP71" s="188"/>
      <c r="IQ71" s="188"/>
      <c r="IR71" s="401"/>
      <c r="IS71" s="188"/>
      <c r="IT71" s="188"/>
      <c r="IU71" s="188"/>
      <c r="IV71" s="188"/>
      <c r="IW71" s="188"/>
      <c r="IX71" s="188"/>
      <c r="IY71" s="188"/>
      <c r="IZ71" s="188"/>
      <c r="JA71" s="188"/>
      <c r="JB71" s="188"/>
      <c r="JC71" s="188"/>
      <c r="JD71" s="188"/>
      <c r="JE71" s="188"/>
      <c r="JF71" s="188"/>
      <c r="JG71" s="188"/>
      <c r="JH71" s="188"/>
      <c r="JI71" s="188"/>
      <c r="JJ71" s="188"/>
      <c r="JK71" s="188"/>
      <c r="JL71" s="188"/>
      <c r="JM71" s="188"/>
      <c r="JN71" s="188"/>
      <c r="JO71" s="188"/>
      <c r="JP71" s="188"/>
      <c r="JQ71" s="188"/>
    </row>
    <row r="72" spans="1:278" s="66" customFormat="1" ht="15" customHeight="1" outlineLevel="1">
      <c r="A72" s="65" t="s">
        <v>228</v>
      </c>
      <c r="B72" s="244" t="s">
        <v>247</v>
      </c>
      <c r="C72" s="38" t="s">
        <v>101</v>
      </c>
      <c r="D72" s="38"/>
      <c r="E72" s="408" t="s">
        <v>101</v>
      </c>
      <c r="F72" s="408" t="s">
        <v>101</v>
      </c>
      <c r="G72" s="408" t="s">
        <v>101</v>
      </c>
      <c r="H72" s="408" t="s">
        <v>101</v>
      </c>
      <c r="I72" s="37"/>
      <c r="J72" s="37"/>
      <c r="K72" s="37"/>
      <c r="L72" s="37"/>
      <c r="M72" s="408"/>
      <c r="N72" s="37"/>
      <c r="O72" s="37"/>
      <c r="P72" s="37"/>
      <c r="Q72" s="37"/>
      <c r="R72" s="37"/>
      <c r="S72" s="38" t="s">
        <v>101</v>
      </c>
      <c r="T72" s="37" t="s">
        <v>101</v>
      </c>
      <c r="U72" s="38"/>
      <c r="V72" s="38" t="s">
        <v>101</v>
      </c>
      <c r="W72" s="38" t="s">
        <v>101</v>
      </c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255"/>
      <c r="AL72" s="255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8"/>
      <c r="BD72" s="38"/>
      <c r="BE72" s="432" t="s">
        <v>101</v>
      </c>
      <c r="BF72" s="38"/>
      <c r="BG72" s="38"/>
      <c r="BH72" s="38"/>
      <c r="BI72" s="38"/>
      <c r="BJ72" s="38"/>
      <c r="BK72" s="37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85"/>
      <c r="CI72" s="38"/>
      <c r="CJ72" s="85"/>
      <c r="CK72" s="38"/>
      <c r="CL72" s="85"/>
      <c r="CM72" s="38"/>
      <c r="CN72" s="85"/>
      <c r="CO72" s="38"/>
      <c r="CP72" s="85"/>
      <c r="CQ72" s="38"/>
      <c r="CR72" s="38"/>
      <c r="CS72" s="83"/>
      <c r="CT72" s="37"/>
      <c r="CU72" s="83"/>
      <c r="CV72" s="255"/>
      <c r="CW72" s="62"/>
      <c r="CX72" s="680"/>
      <c r="CY72" s="62"/>
      <c r="CZ72" s="406"/>
      <c r="DA72" s="185"/>
      <c r="DB72" s="185"/>
      <c r="DC72" s="185"/>
      <c r="DD72" s="185"/>
      <c r="DE72" s="185"/>
      <c r="DF72" s="185"/>
      <c r="DG72" s="185"/>
      <c r="DH72" s="185"/>
      <c r="DI72" s="185"/>
      <c r="DJ72" s="185"/>
      <c r="DK72" s="185"/>
      <c r="DL72" s="185"/>
      <c r="DM72" s="185"/>
      <c r="DN72" s="185"/>
      <c r="DO72" s="185"/>
      <c r="DP72" s="185"/>
      <c r="DQ72" s="185"/>
      <c r="DR72" s="185"/>
      <c r="DS72" s="185"/>
      <c r="DT72" s="185"/>
      <c r="DU72" s="185"/>
      <c r="DV72" s="185"/>
      <c r="DW72" s="185"/>
      <c r="DX72" s="185"/>
      <c r="DY72" s="185"/>
      <c r="DZ72" s="185"/>
      <c r="EA72" s="185"/>
      <c r="EB72" s="185"/>
      <c r="EC72" s="185"/>
      <c r="ED72" s="185"/>
      <c r="EE72" s="185"/>
      <c r="EF72" s="185"/>
      <c r="EG72" s="185"/>
      <c r="EH72" s="185"/>
      <c r="EI72" s="185"/>
      <c r="EJ72" s="185"/>
      <c r="EK72" s="185"/>
      <c r="EL72" s="185"/>
      <c r="EM72" s="185"/>
      <c r="EN72" s="185"/>
      <c r="EO72" s="185"/>
      <c r="EP72" s="185"/>
      <c r="EQ72" s="185"/>
      <c r="ER72" s="185"/>
      <c r="ES72" s="185"/>
      <c r="ET72" s="185"/>
      <c r="EU72" s="185"/>
      <c r="EV72" s="185"/>
      <c r="EW72" s="185"/>
      <c r="EX72" s="185"/>
      <c r="EY72" s="185"/>
      <c r="EZ72" s="185"/>
      <c r="FA72" s="185"/>
      <c r="FB72" s="185"/>
      <c r="FC72" s="185"/>
      <c r="FD72" s="185"/>
      <c r="FE72" s="185"/>
      <c r="FF72" s="185"/>
      <c r="FG72" s="185"/>
      <c r="FH72" s="185"/>
      <c r="FI72" s="185"/>
      <c r="FJ72" s="185"/>
      <c r="FK72" s="185"/>
      <c r="FL72" s="27"/>
      <c r="FM72" s="31"/>
      <c r="FN72" s="27"/>
      <c r="FO72" s="237"/>
      <c r="FP72" s="27"/>
      <c r="FQ72" s="237"/>
      <c r="FR72" s="27"/>
      <c r="FS72" s="237"/>
      <c r="FT72" s="27"/>
      <c r="FU72" s="237"/>
      <c r="FV72" s="27"/>
      <c r="FW72" s="237"/>
      <c r="FX72" s="27"/>
      <c r="FY72" s="237"/>
      <c r="FZ72" s="27"/>
      <c r="GA72" s="237"/>
      <c r="GB72" s="237"/>
      <c r="GC72" s="237"/>
      <c r="GD72" s="27"/>
      <c r="GE72" s="237"/>
      <c r="GF72" s="237"/>
      <c r="GG72" s="27"/>
      <c r="GH72" s="31"/>
      <c r="GI72" s="399" t="s">
        <v>1139</v>
      </c>
      <c r="GJ72" s="882"/>
      <c r="GK72" s="376"/>
      <c r="GL72" s="362"/>
      <c r="GM72" s="307"/>
      <c r="GN72" s="224"/>
      <c r="GO72" s="188"/>
      <c r="GP72" s="923"/>
      <c r="GQ72" s="219"/>
      <c r="GR72" s="188"/>
      <c r="GS72" s="188"/>
      <c r="GT72" s="224"/>
      <c r="GU72" s="224"/>
      <c r="GV72" s="224"/>
      <c r="GW72" s="224"/>
      <c r="GX72" s="224"/>
      <c r="GY72" s="188"/>
      <c r="GZ72" s="401"/>
      <c r="HA72" s="188"/>
      <c r="HB72" s="188"/>
      <c r="HC72" s="188"/>
      <c r="HD72" s="188"/>
      <c r="HE72" s="188"/>
      <c r="HF72" s="188"/>
      <c r="HG72" s="188"/>
      <c r="HH72" s="401"/>
      <c r="HI72" s="188"/>
      <c r="HJ72" s="188"/>
      <c r="HK72" s="188"/>
      <c r="HL72" s="188"/>
      <c r="HM72" s="188"/>
      <c r="HN72" s="188"/>
      <c r="HO72" s="188"/>
      <c r="HP72" s="401"/>
      <c r="HQ72" s="188"/>
      <c r="HR72" s="188"/>
      <c r="HS72" s="188"/>
      <c r="HT72" s="188"/>
      <c r="HU72" s="188"/>
      <c r="HV72" s="188"/>
      <c r="HW72" s="188"/>
      <c r="HX72" s="188"/>
      <c r="HY72" s="401"/>
      <c r="HZ72" s="188"/>
      <c r="IA72" s="188"/>
      <c r="IB72" s="188"/>
      <c r="IC72" s="188"/>
      <c r="ID72" s="188"/>
      <c r="IE72" s="188"/>
      <c r="IF72" s="188"/>
      <c r="IG72" s="188"/>
      <c r="IH72" s="188"/>
      <c r="II72" s="188"/>
      <c r="IJ72" s="188"/>
      <c r="IK72" s="188"/>
      <c r="IL72" s="401"/>
      <c r="IM72" s="224"/>
      <c r="IN72" s="224"/>
      <c r="IO72" s="224"/>
      <c r="IP72" s="188"/>
      <c r="IQ72" s="188"/>
      <c r="IR72" s="428"/>
      <c r="IS72" s="224"/>
      <c r="IT72" s="224"/>
      <c r="IU72" s="224"/>
      <c r="IV72" s="224"/>
      <c r="IW72" s="224"/>
      <c r="IX72" s="224"/>
      <c r="IY72" s="224"/>
      <c r="IZ72" s="224"/>
      <c r="JA72" s="224"/>
      <c r="JB72" s="224"/>
      <c r="JC72" s="224"/>
      <c r="JD72" s="224"/>
      <c r="JE72" s="224"/>
      <c r="JF72" s="224"/>
      <c r="JG72" s="224"/>
      <c r="JH72" s="224"/>
      <c r="JI72" s="224"/>
      <c r="JJ72" s="224"/>
      <c r="JK72" s="224"/>
      <c r="JL72" s="224"/>
      <c r="JM72" s="224"/>
      <c r="JN72" s="224"/>
      <c r="JO72" s="224"/>
      <c r="JP72" s="224"/>
      <c r="JQ72" s="224"/>
    </row>
    <row r="73" spans="1:278" s="66" customFormat="1" ht="15" customHeight="1" outlineLevel="1">
      <c r="A73" s="65" t="s">
        <v>229</v>
      </c>
      <c r="B73" s="244" t="s">
        <v>288</v>
      </c>
      <c r="C73" s="38" t="s">
        <v>101</v>
      </c>
      <c r="D73" s="38"/>
      <c r="E73" s="408" t="s">
        <v>101</v>
      </c>
      <c r="F73" s="408" t="s">
        <v>101</v>
      </c>
      <c r="G73" s="408" t="s">
        <v>101</v>
      </c>
      <c r="H73" s="408" t="s">
        <v>101</v>
      </c>
      <c r="I73" s="37"/>
      <c r="J73" s="37"/>
      <c r="K73" s="37"/>
      <c r="L73" s="37"/>
      <c r="M73" s="408"/>
      <c r="N73" s="37"/>
      <c r="O73" s="37"/>
      <c r="P73" s="37"/>
      <c r="Q73" s="37"/>
      <c r="R73" s="37"/>
      <c r="S73" s="38" t="s">
        <v>101</v>
      </c>
      <c r="T73" s="37" t="s">
        <v>101</v>
      </c>
      <c r="U73" s="38"/>
      <c r="V73" s="38" t="s">
        <v>101</v>
      </c>
      <c r="W73" s="38" t="s">
        <v>101</v>
      </c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255"/>
      <c r="AL73" s="255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8"/>
      <c r="BD73" s="38"/>
      <c r="BE73" s="432" t="s">
        <v>101</v>
      </c>
      <c r="BF73" s="38"/>
      <c r="BG73" s="38"/>
      <c r="BH73" s="38"/>
      <c r="BI73" s="38"/>
      <c r="BJ73" s="38"/>
      <c r="BK73" s="37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85"/>
      <c r="CI73" s="38"/>
      <c r="CJ73" s="85"/>
      <c r="CK73" s="38"/>
      <c r="CL73" s="85"/>
      <c r="CM73" s="38"/>
      <c r="CN73" s="85"/>
      <c r="CO73" s="38"/>
      <c r="CP73" s="85"/>
      <c r="CQ73" s="38"/>
      <c r="CR73" s="38"/>
      <c r="CS73" s="83"/>
      <c r="CT73" s="37"/>
      <c r="CU73" s="83"/>
      <c r="CV73" s="255"/>
      <c r="CW73" s="62"/>
      <c r="CX73" s="680"/>
      <c r="CY73" s="62"/>
      <c r="CZ73" s="406"/>
      <c r="DA73" s="185"/>
      <c r="DB73" s="185"/>
      <c r="DC73" s="185"/>
      <c r="DD73" s="185"/>
      <c r="DE73" s="185"/>
      <c r="DF73" s="185"/>
      <c r="DG73" s="185"/>
      <c r="DH73" s="185"/>
      <c r="DI73" s="185"/>
      <c r="DJ73" s="185"/>
      <c r="DK73" s="185"/>
      <c r="DL73" s="185"/>
      <c r="DM73" s="185"/>
      <c r="DN73" s="185"/>
      <c r="DO73" s="185"/>
      <c r="DP73" s="185"/>
      <c r="DQ73" s="185"/>
      <c r="DR73" s="185"/>
      <c r="DS73" s="185"/>
      <c r="DT73" s="185"/>
      <c r="DU73" s="185"/>
      <c r="DV73" s="185"/>
      <c r="DW73" s="185"/>
      <c r="DX73" s="185"/>
      <c r="DY73" s="185"/>
      <c r="DZ73" s="185"/>
      <c r="EA73" s="185"/>
      <c r="EB73" s="185"/>
      <c r="EC73" s="185"/>
      <c r="ED73" s="185"/>
      <c r="EE73" s="185"/>
      <c r="EF73" s="185"/>
      <c r="EG73" s="185"/>
      <c r="EH73" s="185"/>
      <c r="EI73" s="185"/>
      <c r="EJ73" s="185"/>
      <c r="EK73" s="185"/>
      <c r="EL73" s="185"/>
      <c r="EM73" s="185"/>
      <c r="EN73" s="185"/>
      <c r="EO73" s="185"/>
      <c r="EP73" s="185"/>
      <c r="EQ73" s="185"/>
      <c r="ER73" s="185"/>
      <c r="ES73" s="185"/>
      <c r="ET73" s="185"/>
      <c r="EU73" s="185"/>
      <c r="EV73" s="185"/>
      <c r="EW73" s="185"/>
      <c r="EX73" s="185"/>
      <c r="EY73" s="185"/>
      <c r="EZ73" s="185"/>
      <c r="FA73" s="185"/>
      <c r="FB73" s="185"/>
      <c r="FC73" s="185"/>
      <c r="FD73" s="185"/>
      <c r="FE73" s="185"/>
      <c r="FF73" s="185"/>
      <c r="FG73" s="185"/>
      <c r="FH73" s="185"/>
      <c r="FI73" s="185"/>
      <c r="FJ73" s="185"/>
      <c r="FK73" s="185"/>
      <c r="FL73" s="27"/>
      <c r="FM73" s="31"/>
      <c r="FN73" s="27"/>
      <c r="FO73" s="237"/>
      <c r="FP73" s="27"/>
      <c r="FQ73" s="237"/>
      <c r="FR73" s="27"/>
      <c r="FS73" s="237"/>
      <c r="FT73" s="27"/>
      <c r="FU73" s="237"/>
      <c r="FV73" s="27"/>
      <c r="FW73" s="237"/>
      <c r="FX73" s="27"/>
      <c r="FY73" s="237"/>
      <c r="FZ73" s="27"/>
      <c r="GA73" s="237"/>
      <c r="GB73" s="237"/>
      <c r="GC73" s="237"/>
      <c r="GD73" s="27"/>
      <c r="GE73" s="237"/>
      <c r="GF73" s="237"/>
      <c r="GG73" s="27"/>
      <c r="GH73" s="31"/>
      <c r="GI73" s="399" t="s">
        <v>1139</v>
      </c>
      <c r="GJ73" s="882"/>
      <c r="GK73" s="376"/>
      <c r="GL73" s="362"/>
      <c r="GM73" s="307"/>
      <c r="GN73" s="224"/>
      <c r="GO73" s="188"/>
      <c r="GP73" s="923"/>
      <c r="GQ73" s="359"/>
      <c r="GR73" s="43"/>
      <c r="GS73" s="188"/>
      <c r="GT73" s="224"/>
      <c r="GU73" s="224"/>
      <c r="GV73" s="224"/>
      <c r="GW73" s="224"/>
      <c r="GX73" s="224"/>
      <c r="GY73" s="188"/>
      <c r="GZ73" s="401"/>
      <c r="HA73" s="188"/>
      <c r="HB73" s="188"/>
      <c r="HC73" s="188"/>
      <c r="HD73" s="188"/>
      <c r="HE73" s="188"/>
      <c r="HF73" s="188"/>
      <c r="HG73" s="188"/>
      <c r="HH73" s="401"/>
      <c r="HI73" s="188"/>
      <c r="HJ73" s="224"/>
      <c r="HK73" s="224"/>
      <c r="HL73" s="188"/>
      <c r="HM73" s="188"/>
      <c r="HN73" s="188"/>
      <c r="HO73" s="188"/>
      <c r="HP73" s="401"/>
      <c r="HQ73" s="188"/>
      <c r="HR73" s="188"/>
      <c r="HS73" s="188"/>
      <c r="HT73" s="188"/>
      <c r="HU73" s="188"/>
      <c r="HV73" s="188"/>
      <c r="HW73" s="188"/>
      <c r="HX73" s="188"/>
      <c r="HY73" s="401"/>
      <c r="HZ73" s="188"/>
      <c r="IA73" s="188"/>
      <c r="IB73" s="188"/>
      <c r="IC73" s="188"/>
      <c r="ID73" s="188"/>
      <c r="IE73" s="188"/>
      <c r="IF73" s="188"/>
      <c r="IG73" s="188"/>
      <c r="IH73" s="188"/>
      <c r="II73" s="188"/>
      <c r="IJ73" s="188"/>
      <c r="IK73" s="188"/>
      <c r="IL73" s="401"/>
      <c r="IM73" s="188"/>
      <c r="IN73" s="188"/>
      <c r="IO73" s="188"/>
      <c r="IP73" s="224"/>
      <c r="IQ73" s="224"/>
      <c r="IR73" s="428"/>
      <c r="IS73" s="224"/>
      <c r="IT73" s="224"/>
      <c r="IU73" s="224"/>
      <c r="IV73" s="224"/>
      <c r="IW73" s="224"/>
      <c r="IX73" s="224"/>
      <c r="IY73" s="224"/>
      <c r="IZ73" s="224"/>
      <c r="JA73" s="224"/>
      <c r="JB73" s="224"/>
      <c r="JC73" s="224"/>
      <c r="JD73" s="224"/>
      <c r="JE73" s="224"/>
      <c r="JF73" s="224"/>
      <c r="JG73" s="224"/>
      <c r="JH73" s="224"/>
      <c r="JI73" s="224"/>
      <c r="JJ73" s="224"/>
      <c r="JK73" s="224"/>
      <c r="JL73" s="224"/>
      <c r="JM73" s="224"/>
      <c r="JN73" s="224"/>
      <c r="JO73" s="224"/>
      <c r="JP73" s="224"/>
      <c r="JQ73" s="224"/>
    </row>
    <row r="74" spans="1:278" ht="15" customHeight="1" outlineLevel="1">
      <c r="A74" t="s">
        <v>233</v>
      </c>
      <c r="B74" s="244" t="s">
        <v>240</v>
      </c>
      <c r="C74" s="38" t="s">
        <v>215</v>
      </c>
      <c r="D74" s="38"/>
      <c r="E74" s="408" t="s">
        <v>101</v>
      </c>
      <c r="F74" s="408" t="s">
        <v>101</v>
      </c>
      <c r="G74" s="408" t="s">
        <v>101</v>
      </c>
      <c r="H74" s="408" t="s">
        <v>101</v>
      </c>
      <c r="M74" s="408"/>
      <c r="S74" s="29" t="s">
        <v>369</v>
      </c>
      <c r="T74" s="37" t="s">
        <v>370</v>
      </c>
      <c r="U74" s="38"/>
      <c r="V74" s="33" t="s">
        <v>371</v>
      </c>
      <c r="W74" s="29" t="s">
        <v>369</v>
      </c>
      <c r="BE74" s="432" t="s">
        <v>101</v>
      </c>
      <c r="CZ74" s="406"/>
      <c r="DA74" s="185"/>
      <c r="DB74" s="185"/>
      <c r="DC74" s="185"/>
      <c r="DD74" s="185"/>
      <c r="DE74" s="185"/>
      <c r="DF74" s="185"/>
      <c r="DG74" s="185"/>
      <c r="DH74" s="185"/>
      <c r="DI74" s="185"/>
      <c r="DJ74" s="185"/>
      <c r="DK74" s="185"/>
      <c r="DL74" s="185"/>
      <c r="DM74" s="185"/>
      <c r="DN74" s="185"/>
      <c r="DO74" s="185"/>
      <c r="DP74" s="185"/>
      <c r="DQ74" s="185"/>
      <c r="DR74" s="185"/>
      <c r="DS74" s="185"/>
      <c r="DT74" s="185"/>
      <c r="DU74" s="185"/>
      <c r="DV74" s="185"/>
      <c r="DW74" s="185"/>
      <c r="DX74" s="185"/>
      <c r="DY74" s="185"/>
      <c r="DZ74" s="185"/>
      <c r="EA74" s="185"/>
      <c r="EB74" s="185"/>
      <c r="EC74" s="185"/>
      <c r="ED74" s="185"/>
      <c r="EE74" s="185"/>
      <c r="EF74" s="185"/>
      <c r="EG74" s="185"/>
      <c r="EH74" s="185"/>
      <c r="EI74" s="185"/>
      <c r="EJ74" s="185"/>
      <c r="EK74" s="185"/>
      <c r="EL74" s="185"/>
      <c r="EM74" s="185"/>
      <c r="EN74" s="185"/>
      <c r="EO74" s="185"/>
      <c r="EP74" s="185"/>
      <c r="EQ74" s="185"/>
      <c r="ER74" s="185"/>
      <c r="ES74" s="185"/>
      <c r="ET74" s="185"/>
      <c r="EU74" s="185"/>
      <c r="EV74" s="185"/>
      <c r="EW74" s="185"/>
      <c r="EX74" s="185"/>
      <c r="EY74" s="185"/>
      <c r="EZ74" s="185"/>
      <c r="FA74" s="185"/>
      <c r="FB74" s="185"/>
      <c r="FC74" s="185"/>
      <c r="FD74" s="185"/>
      <c r="FE74" s="185"/>
      <c r="FF74" s="185"/>
      <c r="FG74" s="185"/>
      <c r="FH74" s="185"/>
      <c r="FI74" s="185"/>
      <c r="FJ74" s="185"/>
      <c r="FK74" s="185"/>
      <c r="FL74" s="454"/>
      <c r="FM74" s="641"/>
      <c r="FN74" s="454"/>
      <c r="FO74" s="112"/>
      <c r="FP74" s="454"/>
      <c r="FQ74" s="112"/>
      <c r="FR74" s="454"/>
      <c r="FS74" s="112"/>
      <c r="FT74" s="454"/>
      <c r="FU74" s="112"/>
      <c r="FV74" s="454"/>
      <c r="FW74" s="112"/>
      <c r="FX74" s="454"/>
      <c r="FY74" s="112"/>
      <c r="FZ74" s="454"/>
      <c r="GA74" s="112"/>
      <c r="GB74" s="112"/>
      <c r="GC74" s="112"/>
      <c r="GD74" s="454"/>
      <c r="GE74" s="112"/>
      <c r="GF74" s="112"/>
      <c r="GG74" s="454"/>
      <c r="GH74" s="641"/>
      <c r="GI74" s="399" t="s">
        <v>1139</v>
      </c>
      <c r="GK74" s="376"/>
      <c r="GL74" s="362"/>
      <c r="GM74" s="307"/>
      <c r="GN74" s="224"/>
      <c r="GO74" s="188"/>
      <c r="GP74" s="924"/>
      <c r="GQ74" s="359"/>
      <c r="GR74" s="43"/>
      <c r="GS74" s="188"/>
      <c r="GT74" s="224"/>
      <c r="GU74" s="224"/>
      <c r="GV74" s="224"/>
      <c r="GW74" s="224"/>
      <c r="GX74" s="224"/>
      <c r="GY74" s="188"/>
      <c r="GZ74" s="401"/>
      <c r="HA74" s="188"/>
      <c r="HB74" s="188"/>
      <c r="HC74" s="188"/>
      <c r="HD74" s="188"/>
      <c r="HE74" s="188"/>
      <c r="HF74" s="188"/>
      <c r="HG74" s="188"/>
      <c r="HH74" s="401"/>
      <c r="HI74" s="188"/>
      <c r="HJ74" s="224"/>
      <c r="HK74" s="224"/>
      <c r="HL74" s="188"/>
      <c r="HM74" s="188"/>
      <c r="HN74" s="188"/>
      <c r="HO74" s="188"/>
      <c r="HP74" s="401"/>
      <c r="HQ74" s="188"/>
      <c r="HR74" s="188"/>
      <c r="HS74" s="188"/>
      <c r="HT74" s="188"/>
      <c r="HU74" s="188"/>
      <c r="HV74" s="188"/>
      <c r="HW74" s="188"/>
      <c r="HX74" s="188"/>
      <c r="HZ74" s="188"/>
      <c r="IA74" s="224"/>
      <c r="IB74" s="224"/>
      <c r="IC74" s="224"/>
      <c r="ID74" s="224"/>
      <c r="IE74" s="224"/>
      <c r="IF74" s="224"/>
      <c r="IG74" s="224"/>
      <c r="IH74" s="188"/>
      <c r="II74" s="188"/>
      <c r="IJ74" s="188"/>
      <c r="IK74" s="224"/>
      <c r="IL74" s="428"/>
      <c r="IM74" s="188"/>
      <c r="IN74" s="188"/>
      <c r="IO74" s="188"/>
      <c r="IP74" s="224"/>
      <c r="IQ74" s="224"/>
      <c r="IR74" s="401"/>
      <c r="IS74" s="188"/>
      <c r="IT74" s="188"/>
      <c r="IU74" s="188"/>
      <c r="IV74" s="188"/>
      <c r="IW74" s="188"/>
      <c r="IX74" s="188"/>
      <c r="IY74" s="188"/>
      <c r="IZ74" s="188"/>
      <c r="JA74" s="188"/>
      <c r="JB74" s="188"/>
      <c r="JC74" s="188"/>
      <c r="JD74" s="188"/>
      <c r="JE74" s="188"/>
      <c r="JF74" s="188"/>
      <c r="JG74" s="188"/>
      <c r="JH74" s="188"/>
      <c r="JI74" s="188"/>
      <c r="JJ74" s="188"/>
      <c r="JK74" s="188"/>
      <c r="JL74" s="188"/>
      <c r="JM74" s="188"/>
      <c r="JN74" s="188"/>
      <c r="JO74" s="188"/>
      <c r="JP74" s="188"/>
      <c r="JQ74" s="188"/>
    </row>
    <row r="75" spans="1:278" ht="15" customHeight="1" outlineLevel="1">
      <c r="A75" t="s">
        <v>227</v>
      </c>
      <c r="B75" s="244" t="s">
        <v>240</v>
      </c>
      <c r="C75" s="38" t="s">
        <v>101</v>
      </c>
      <c r="D75" s="38"/>
      <c r="E75" s="408" t="s">
        <v>101</v>
      </c>
      <c r="F75" s="408" t="s">
        <v>101</v>
      </c>
      <c r="G75" s="408" t="s">
        <v>101</v>
      </c>
      <c r="H75" s="408" t="s">
        <v>101</v>
      </c>
      <c r="M75" s="408"/>
      <c r="S75" s="38" t="s">
        <v>372</v>
      </c>
      <c r="T75" s="27"/>
      <c r="BE75" s="432" t="s">
        <v>101</v>
      </c>
      <c r="CZ75" s="406"/>
      <c r="DA75" s="185"/>
      <c r="DB75" s="185"/>
      <c r="DC75" s="185"/>
      <c r="DD75" s="185"/>
      <c r="DE75" s="185"/>
      <c r="DF75" s="185"/>
      <c r="DG75" s="185"/>
      <c r="DH75" s="185"/>
      <c r="DI75" s="185"/>
      <c r="DJ75" s="185"/>
      <c r="DK75" s="185"/>
      <c r="DL75" s="185"/>
      <c r="DM75" s="185"/>
      <c r="DN75" s="185"/>
      <c r="DO75" s="185"/>
      <c r="DP75" s="185"/>
      <c r="DQ75" s="185"/>
      <c r="DR75" s="185"/>
      <c r="DS75" s="185"/>
      <c r="DT75" s="185"/>
      <c r="DU75" s="185"/>
      <c r="DV75" s="185"/>
      <c r="DW75" s="185"/>
      <c r="DX75" s="185"/>
      <c r="DY75" s="185"/>
      <c r="DZ75" s="185"/>
      <c r="EA75" s="185"/>
      <c r="EB75" s="185"/>
      <c r="EC75" s="185"/>
      <c r="ED75" s="185"/>
      <c r="EE75" s="185"/>
      <c r="EF75" s="185"/>
      <c r="EG75" s="185"/>
      <c r="EH75" s="185"/>
      <c r="EI75" s="185"/>
      <c r="EJ75" s="185"/>
      <c r="EK75" s="185"/>
      <c r="EL75" s="185"/>
      <c r="EM75" s="185"/>
      <c r="EN75" s="185"/>
      <c r="EO75" s="185"/>
      <c r="EP75" s="185"/>
      <c r="EQ75" s="185"/>
      <c r="ER75" s="185"/>
      <c r="ES75" s="185"/>
      <c r="ET75" s="185"/>
      <c r="EU75" s="185"/>
      <c r="EV75" s="185"/>
      <c r="EW75" s="185"/>
      <c r="EX75" s="185"/>
      <c r="EY75" s="185"/>
      <c r="EZ75" s="185"/>
      <c r="FA75" s="185"/>
      <c r="FB75" s="185"/>
      <c r="FC75" s="185"/>
      <c r="FD75" s="185"/>
      <c r="FE75" s="185"/>
      <c r="FF75" s="185"/>
      <c r="FG75" s="185"/>
      <c r="FH75" s="185"/>
      <c r="FI75" s="185"/>
      <c r="FJ75" s="185"/>
      <c r="FK75" s="185"/>
      <c r="FL75" s="27"/>
      <c r="FM75" s="31"/>
      <c r="FN75" s="27"/>
      <c r="FO75" s="237"/>
      <c r="FP75" s="27"/>
      <c r="FQ75" s="237"/>
      <c r="FR75" s="27"/>
      <c r="FS75" s="237"/>
      <c r="FT75" s="27"/>
      <c r="FU75" s="237"/>
      <c r="FV75" s="27"/>
      <c r="FW75" s="237"/>
      <c r="FX75" s="27"/>
      <c r="FY75" s="237"/>
      <c r="FZ75" s="27"/>
      <c r="GA75" s="237"/>
      <c r="GB75" s="237"/>
      <c r="GC75" s="237"/>
      <c r="GD75" s="27"/>
      <c r="GE75" s="237"/>
      <c r="GF75" s="237"/>
      <c r="GG75" s="27"/>
      <c r="GH75" s="31"/>
      <c r="GI75" s="399" t="s">
        <v>1139</v>
      </c>
      <c r="GK75" s="376"/>
      <c r="GL75" s="362"/>
      <c r="GM75" s="307"/>
      <c r="GN75" s="224"/>
      <c r="GO75" s="188"/>
      <c r="GP75" s="924"/>
      <c r="GQ75" s="219"/>
      <c r="GR75" s="188"/>
      <c r="GS75" s="188"/>
      <c r="GT75" s="224"/>
      <c r="GU75" s="224"/>
      <c r="GV75" s="224"/>
      <c r="GW75" s="359"/>
      <c r="GX75" s="359"/>
      <c r="GY75" s="188"/>
      <c r="GZ75" s="401"/>
      <c r="HA75" s="188"/>
      <c r="HB75" s="188"/>
      <c r="HC75" s="188"/>
      <c r="HD75" s="188"/>
      <c r="HE75" s="188"/>
      <c r="HF75" s="188"/>
      <c r="HG75" s="188"/>
      <c r="HH75" s="428"/>
      <c r="HI75" s="224"/>
      <c r="HJ75" s="188"/>
      <c r="HK75" s="188"/>
      <c r="HL75" s="188"/>
      <c r="HM75" s="188"/>
      <c r="HN75" s="188"/>
      <c r="HO75" s="188"/>
      <c r="HP75" s="401"/>
      <c r="HQ75" s="188"/>
      <c r="HR75" s="188"/>
      <c r="HS75" s="188"/>
      <c r="HT75" s="188"/>
      <c r="HU75" s="188"/>
      <c r="HV75" s="188"/>
      <c r="HW75" s="188"/>
      <c r="HX75" s="188"/>
      <c r="HZ75" s="188"/>
      <c r="IA75" s="188"/>
      <c r="IB75" s="188"/>
      <c r="IC75" s="188"/>
      <c r="ID75" s="188"/>
      <c r="IE75" s="188"/>
      <c r="IF75" s="188"/>
      <c r="IG75" s="188"/>
      <c r="IH75" s="188"/>
      <c r="II75" s="188"/>
      <c r="IJ75" s="188"/>
      <c r="IK75" s="188"/>
      <c r="IL75" s="401"/>
      <c r="IM75" s="43"/>
      <c r="IN75" s="43"/>
      <c r="IO75" s="43"/>
      <c r="IP75" s="188"/>
      <c r="IQ75" s="188"/>
      <c r="IR75" s="401"/>
      <c r="IS75" s="188"/>
      <c r="IT75" s="188"/>
      <c r="IU75" s="188"/>
      <c r="IV75" s="188"/>
      <c r="IW75" s="188"/>
      <c r="IX75" s="188"/>
      <c r="IY75" s="188"/>
      <c r="IZ75" s="188"/>
      <c r="JA75" s="188"/>
      <c r="JB75" s="188"/>
      <c r="JC75" s="188"/>
      <c r="JD75" s="188"/>
      <c r="JE75" s="188"/>
      <c r="JF75" s="188"/>
      <c r="JG75" s="188"/>
      <c r="JH75" s="188"/>
      <c r="JI75" s="188"/>
      <c r="JJ75" s="188"/>
      <c r="JK75" s="188"/>
      <c r="JL75" s="188"/>
      <c r="JM75" s="188"/>
      <c r="JN75" s="188"/>
      <c r="JO75" s="188"/>
      <c r="JP75" s="188"/>
      <c r="JQ75" s="188"/>
    </row>
    <row r="76" spans="1:278" ht="15" customHeight="1" outlineLevel="1">
      <c r="A76" t="s">
        <v>150</v>
      </c>
      <c r="B76" s="244" t="s">
        <v>289</v>
      </c>
      <c r="C76" s="38" t="s">
        <v>234</v>
      </c>
      <c r="D76" s="38"/>
      <c r="E76" s="408" t="s">
        <v>101</v>
      </c>
      <c r="F76" s="408" t="s">
        <v>101</v>
      </c>
      <c r="G76" s="408" t="s">
        <v>101</v>
      </c>
      <c r="H76" s="408" t="s">
        <v>101</v>
      </c>
      <c r="M76" s="408"/>
      <c r="T76" s="27"/>
      <c r="BE76" s="432" t="s">
        <v>101</v>
      </c>
      <c r="CZ76" s="406"/>
      <c r="DA76" s="185"/>
      <c r="DB76" s="185"/>
      <c r="DC76" s="185"/>
      <c r="DD76" s="185"/>
      <c r="DE76" s="185"/>
      <c r="DF76" s="185"/>
      <c r="DG76" s="185"/>
      <c r="DH76" s="185"/>
      <c r="DI76" s="185"/>
      <c r="DJ76" s="185"/>
      <c r="DK76" s="185"/>
      <c r="DL76" s="185"/>
      <c r="DM76" s="185"/>
      <c r="DN76" s="185"/>
      <c r="DO76" s="185"/>
      <c r="DP76" s="185"/>
      <c r="DQ76" s="185"/>
      <c r="DR76" s="185"/>
      <c r="DS76" s="185"/>
      <c r="DT76" s="185"/>
      <c r="DU76" s="185"/>
      <c r="DV76" s="185"/>
      <c r="DW76" s="185"/>
      <c r="DX76" s="185"/>
      <c r="DY76" s="185"/>
      <c r="DZ76" s="185"/>
      <c r="EA76" s="185"/>
      <c r="EB76" s="185"/>
      <c r="EC76" s="185"/>
      <c r="ED76" s="185"/>
      <c r="EE76" s="185"/>
      <c r="EF76" s="185"/>
      <c r="EG76" s="185"/>
      <c r="EH76" s="185"/>
      <c r="EI76" s="185"/>
      <c r="EJ76" s="185"/>
      <c r="EK76" s="185"/>
      <c r="EL76" s="185"/>
      <c r="EM76" s="185"/>
      <c r="EN76" s="185"/>
      <c r="EO76" s="185"/>
      <c r="EP76" s="185"/>
      <c r="EQ76" s="185"/>
      <c r="ER76" s="185"/>
      <c r="ES76" s="185"/>
      <c r="ET76" s="185"/>
      <c r="EU76" s="185"/>
      <c r="EV76" s="185"/>
      <c r="EW76" s="185"/>
      <c r="EX76" s="185"/>
      <c r="EY76" s="185"/>
      <c r="EZ76" s="185"/>
      <c r="FA76" s="185"/>
      <c r="FB76" s="185"/>
      <c r="FC76" s="185"/>
      <c r="FD76" s="185"/>
      <c r="FE76" s="185"/>
      <c r="FF76" s="185"/>
      <c r="FG76" s="185"/>
      <c r="FH76" s="185"/>
      <c r="FI76" s="185"/>
      <c r="FJ76" s="185"/>
      <c r="FK76" s="185"/>
      <c r="FL76" s="27"/>
      <c r="FM76" s="31"/>
      <c r="FN76" s="27"/>
      <c r="FO76" s="237"/>
      <c r="FP76" s="27"/>
      <c r="FQ76" s="237"/>
      <c r="FR76" s="27"/>
      <c r="FS76" s="237"/>
      <c r="FT76" s="27"/>
      <c r="FU76" s="237"/>
      <c r="FV76" s="27"/>
      <c r="FW76" s="237"/>
      <c r="FX76" s="27"/>
      <c r="FY76" s="237"/>
      <c r="FZ76" s="27"/>
      <c r="GA76" s="237"/>
      <c r="GB76" s="237"/>
      <c r="GC76" s="237"/>
      <c r="GD76" s="27"/>
      <c r="GE76" s="237"/>
      <c r="GF76" s="237"/>
      <c r="GG76" s="27"/>
      <c r="GH76" s="31"/>
      <c r="GI76" s="399" t="s">
        <v>1139</v>
      </c>
      <c r="GK76" s="376"/>
      <c r="GL76" s="362"/>
      <c r="GM76" s="307"/>
      <c r="GN76" s="224"/>
      <c r="GO76" s="188"/>
      <c r="GP76" s="923"/>
      <c r="GQ76" s="219"/>
      <c r="GR76" s="188"/>
      <c r="GS76" s="188"/>
      <c r="GT76" s="224"/>
      <c r="GU76" s="224"/>
      <c r="GV76" s="224"/>
      <c r="GW76" s="359"/>
      <c r="GX76" s="359"/>
      <c r="GY76" s="224"/>
      <c r="GZ76" s="428"/>
      <c r="HA76" s="224"/>
      <c r="HB76" s="224"/>
      <c r="HC76" s="224"/>
      <c r="HD76" s="224"/>
      <c r="HE76" s="224"/>
      <c r="HF76" s="224"/>
      <c r="HG76" s="224"/>
      <c r="HH76" s="401"/>
      <c r="HI76" s="188"/>
      <c r="HJ76" s="188"/>
      <c r="HK76" s="188"/>
      <c r="HL76" s="188"/>
      <c r="HM76" s="188"/>
      <c r="HN76" s="188"/>
      <c r="HO76" s="188"/>
      <c r="HP76" s="401"/>
      <c r="HQ76" s="188"/>
      <c r="HR76" s="188"/>
      <c r="HS76" s="188"/>
      <c r="HT76" s="188"/>
      <c r="HU76" s="188"/>
      <c r="HV76" s="188"/>
      <c r="HW76" s="188"/>
      <c r="HX76" s="188"/>
      <c r="HZ76" s="188"/>
      <c r="IA76" s="188"/>
      <c r="IB76" s="188"/>
      <c r="IC76" s="188"/>
      <c r="ID76" s="188"/>
      <c r="IE76" s="188"/>
      <c r="IF76" s="188"/>
      <c r="IG76" s="188"/>
      <c r="IH76" s="188"/>
      <c r="II76" s="188"/>
      <c r="IJ76" s="188"/>
      <c r="IK76" s="188"/>
      <c r="IL76" s="401"/>
      <c r="IM76" s="43"/>
      <c r="IN76" s="43"/>
      <c r="IO76" s="43"/>
      <c r="IP76" s="188"/>
      <c r="IQ76" s="188"/>
      <c r="IR76" s="401"/>
      <c r="IS76" s="188"/>
      <c r="IT76" s="188"/>
      <c r="IU76" s="188"/>
      <c r="IV76" s="188"/>
      <c r="IW76" s="188"/>
      <c r="IX76" s="188"/>
      <c r="IY76" s="188"/>
      <c r="IZ76" s="188"/>
      <c r="JA76" s="188"/>
      <c r="JB76" s="188"/>
      <c r="JC76" s="188"/>
      <c r="JD76" s="188"/>
      <c r="JE76" s="188"/>
      <c r="JF76" s="188"/>
      <c r="JG76" s="188"/>
      <c r="JH76" s="188"/>
      <c r="JI76" s="188"/>
      <c r="JJ76" s="188"/>
      <c r="JK76" s="188"/>
      <c r="JL76" s="188"/>
      <c r="JM76" s="188"/>
      <c r="JN76" s="188"/>
      <c r="JO76" s="188"/>
      <c r="JP76" s="188"/>
      <c r="JQ76" s="188"/>
    </row>
    <row r="77" spans="1:278" ht="15" customHeight="1" outlineLevel="1">
      <c r="A77" s="17" t="s">
        <v>232</v>
      </c>
      <c r="B77" s="244" t="s">
        <v>247</v>
      </c>
      <c r="C77" s="413">
        <v>0</v>
      </c>
      <c r="D77" s="413"/>
      <c r="E77" s="408" t="s">
        <v>101</v>
      </c>
      <c r="F77" s="408" t="s">
        <v>101</v>
      </c>
      <c r="G77" s="408" t="s">
        <v>101</v>
      </c>
      <c r="H77" s="408" t="s">
        <v>101</v>
      </c>
      <c r="M77" s="408"/>
      <c r="T77" s="27"/>
      <c r="BE77" s="432" t="s">
        <v>101</v>
      </c>
      <c r="CZ77" s="406"/>
      <c r="DA77" s="185"/>
      <c r="DB77" s="185"/>
      <c r="DC77" s="185"/>
      <c r="DD77" s="185"/>
      <c r="DE77" s="185"/>
      <c r="DF77" s="185"/>
      <c r="DG77" s="185"/>
      <c r="DH77" s="185"/>
      <c r="DI77" s="185"/>
      <c r="DJ77" s="185"/>
      <c r="DK77" s="185"/>
      <c r="DL77" s="185"/>
      <c r="DM77" s="185"/>
      <c r="DN77" s="185"/>
      <c r="DO77" s="185"/>
      <c r="DP77" s="185"/>
      <c r="DQ77" s="185"/>
      <c r="DR77" s="185"/>
      <c r="DS77" s="185"/>
      <c r="DT77" s="185"/>
      <c r="DU77" s="185"/>
      <c r="DV77" s="185"/>
      <c r="DW77" s="185"/>
      <c r="DX77" s="185"/>
      <c r="DY77" s="185"/>
      <c r="DZ77" s="185"/>
      <c r="EA77" s="185"/>
      <c r="EB77" s="185"/>
      <c r="EC77" s="185"/>
      <c r="ED77" s="185"/>
      <c r="EE77" s="185"/>
      <c r="EF77" s="185"/>
      <c r="EG77" s="185"/>
      <c r="EH77" s="185"/>
      <c r="EI77" s="185"/>
      <c r="EJ77" s="185"/>
      <c r="EK77" s="185"/>
      <c r="EL77" s="185"/>
      <c r="EM77" s="185"/>
      <c r="EN77" s="185"/>
      <c r="EO77" s="185"/>
      <c r="EP77" s="185"/>
      <c r="EQ77" s="185"/>
      <c r="ER77" s="185"/>
      <c r="ES77" s="185"/>
      <c r="ET77" s="185"/>
      <c r="EU77" s="185"/>
      <c r="EV77" s="185"/>
      <c r="EW77" s="185"/>
      <c r="EX77" s="185"/>
      <c r="EY77" s="185"/>
      <c r="EZ77" s="185"/>
      <c r="FA77" s="185"/>
      <c r="FB77" s="185"/>
      <c r="FC77" s="185"/>
      <c r="FD77" s="185"/>
      <c r="FE77" s="185"/>
      <c r="FF77" s="185"/>
      <c r="FG77" s="185"/>
      <c r="FH77" s="185"/>
      <c r="FI77" s="185"/>
      <c r="FJ77" s="185"/>
      <c r="FK77" s="185"/>
      <c r="FL77" s="27"/>
      <c r="FM77" s="31"/>
      <c r="FN77" s="27"/>
      <c r="FO77" s="237"/>
      <c r="FP77" s="27"/>
      <c r="FQ77" s="237"/>
      <c r="FR77" s="27"/>
      <c r="FS77" s="237"/>
      <c r="FT77" s="27"/>
      <c r="FU77" s="237"/>
      <c r="FV77" s="27"/>
      <c r="FW77" s="237"/>
      <c r="FX77" s="27"/>
      <c r="FY77" s="237"/>
      <c r="FZ77" s="27"/>
      <c r="GA77" s="237"/>
      <c r="GB77" s="237"/>
      <c r="GC77" s="237"/>
      <c r="GD77" s="27"/>
      <c r="GE77" s="237"/>
      <c r="GF77" s="237"/>
      <c r="GG77" s="27"/>
      <c r="GH77" s="31"/>
      <c r="GI77" s="399" t="s">
        <v>1139</v>
      </c>
      <c r="GK77" s="376"/>
      <c r="GL77" s="362"/>
      <c r="GM77" s="307"/>
      <c r="GN77" s="224"/>
      <c r="GO77" s="188"/>
      <c r="GP77" s="923"/>
      <c r="GQ77" s="219"/>
      <c r="GR77" s="188"/>
      <c r="GS77" s="188"/>
      <c r="GT77" s="224"/>
      <c r="GU77" s="224"/>
      <c r="GV77" s="359"/>
      <c r="GW77" s="224"/>
      <c r="GX77" s="224"/>
      <c r="GY77" s="188"/>
      <c r="GZ77" s="401"/>
      <c r="HA77" s="188"/>
      <c r="HB77" s="188"/>
      <c r="HC77" s="188"/>
      <c r="HD77" s="188"/>
      <c r="HE77" s="188"/>
      <c r="HF77" s="188"/>
      <c r="HG77" s="188"/>
      <c r="HH77" s="401"/>
      <c r="HI77" s="188"/>
      <c r="HJ77" s="188"/>
      <c r="HK77" s="188"/>
      <c r="HL77" s="188"/>
      <c r="HM77" s="188"/>
      <c r="HN77" s="188"/>
      <c r="HO77" s="188"/>
      <c r="HP77" s="401"/>
      <c r="HQ77" s="188"/>
      <c r="HR77" s="188"/>
      <c r="HS77" s="188"/>
      <c r="HT77" s="188"/>
      <c r="HU77" s="188"/>
      <c r="HV77" s="188"/>
      <c r="HW77" s="188"/>
      <c r="HX77" s="188"/>
      <c r="HZ77" s="188"/>
      <c r="IA77" s="43"/>
      <c r="IB77" s="43"/>
      <c r="IC77" s="43"/>
      <c r="ID77" s="43"/>
      <c r="IE77" s="43"/>
      <c r="IF77" s="43"/>
      <c r="IG77" s="43"/>
      <c r="IH77" s="188"/>
      <c r="II77" s="188"/>
      <c r="IJ77" s="188"/>
      <c r="IK77" s="43"/>
      <c r="IL77" s="418"/>
      <c r="IM77" s="188"/>
      <c r="IN77" s="188"/>
      <c r="IO77" s="188"/>
      <c r="IP77" s="188"/>
      <c r="IQ77" s="188"/>
      <c r="IR77" s="401"/>
      <c r="IS77" s="188"/>
      <c r="IT77" s="188"/>
      <c r="IU77" s="188"/>
      <c r="IV77" s="188"/>
      <c r="IW77" s="188"/>
      <c r="IX77" s="188"/>
      <c r="IY77" s="188"/>
      <c r="IZ77" s="188"/>
      <c r="JA77" s="188"/>
      <c r="JB77" s="188"/>
      <c r="JC77" s="188"/>
      <c r="JD77" s="188"/>
      <c r="JE77" s="188"/>
      <c r="JF77" s="188"/>
      <c r="JG77" s="188"/>
      <c r="JH77" s="188"/>
      <c r="JI77" s="188"/>
      <c r="JJ77" s="188"/>
      <c r="JK77" s="188"/>
      <c r="JL77" s="188"/>
      <c r="JM77" s="188"/>
      <c r="JN77" s="188"/>
      <c r="JO77" s="188"/>
      <c r="JP77" s="188"/>
      <c r="JQ77" s="188"/>
    </row>
    <row r="78" spans="1:278" ht="15" customHeight="1">
      <c r="C78" s="37"/>
      <c r="D78" s="37"/>
      <c r="F78" s="415"/>
      <c r="N78" s="415"/>
      <c r="O78" s="415"/>
      <c r="P78" s="415"/>
      <c r="Q78" s="415"/>
      <c r="R78" s="415"/>
      <c r="T78" s="27"/>
      <c r="GK78" s="376"/>
      <c r="GL78" s="362"/>
      <c r="GM78" s="307"/>
      <c r="GN78" s="224"/>
      <c r="GO78" s="188"/>
      <c r="GP78" s="923"/>
      <c r="GQ78" s="219"/>
      <c r="GR78" s="188"/>
      <c r="GS78" s="188"/>
      <c r="GT78" s="224"/>
      <c r="GU78" s="224"/>
      <c r="GV78" s="359"/>
      <c r="GW78" s="224"/>
      <c r="GX78" s="224"/>
      <c r="GY78" s="188"/>
      <c r="GZ78" s="401"/>
      <c r="HA78" s="188"/>
      <c r="HB78" s="188"/>
      <c r="HC78" s="188"/>
      <c r="HD78" s="188"/>
      <c r="HE78" s="188"/>
      <c r="HF78" s="188"/>
      <c r="HG78" s="188"/>
      <c r="HH78" s="418"/>
      <c r="HI78" s="43"/>
      <c r="HJ78" s="188"/>
      <c r="HK78" s="188"/>
      <c r="HL78" s="188"/>
      <c r="HM78" s="188"/>
      <c r="HN78" s="188"/>
      <c r="HO78" s="188"/>
      <c r="HP78" s="401"/>
      <c r="HQ78" s="188"/>
      <c r="HR78" s="188"/>
      <c r="HS78" s="188"/>
      <c r="HT78" s="188"/>
      <c r="HU78" s="188"/>
      <c r="HV78" s="188"/>
      <c r="HW78" s="188"/>
      <c r="HX78" s="188"/>
      <c r="HZ78" s="188"/>
      <c r="IA78" s="43"/>
      <c r="IB78" s="43"/>
      <c r="IC78" s="43"/>
      <c r="ID78" s="43"/>
      <c r="IE78" s="43"/>
      <c r="IF78" s="43"/>
      <c r="IG78" s="43"/>
      <c r="IH78" s="188"/>
      <c r="II78" s="188"/>
      <c r="IJ78" s="188"/>
      <c r="IK78" s="43"/>
      <c r="IL78" s="418"/>
      <c r="IM78" s="188"/>
      <c r="IN78" s="188"/>
      <c r="IO78" s="188"/>
      <c r="IP78" s="188"/>
      <c r="IQ78" s="188"/>
      <c r="IR78" s="401"/>
      <c r="IS78" s="188"/>
      <c r="IT78" s="188"/>
      <c r="IU78" s="188"/>
      <c r="IV78" s="188"/>
      <c r="IW78" s="188"/>
      <c r="IX78" s="188"/>
      <c r="IY78" s="188"/>
      <c r="IZ78" s="188"/>
      <c r="JA78" s="188"/>
      <c r="JB78" s="188"/>
      <c r="JC78" s="188"/>
      <c r="JD78" s="188"/>
      <c r="JE78" s="188"/>
      <c r="JF78" s="188"/>
      <c r="JG78" s="188"/>
      <c r="JH78" s="188"/>
      <c r="JI78" s="188"/>
      <c r="JJ78" s="188"/>
      <c r="JK78" s="188"/>
      <c r="JL78" s="188"/>
      <c r="JM78" s="188"/>
      <c r="JN78" s="188"/>
      <c r="JO78" s="188"/>
      <c r="JP78" s="188"/>
      <c r="JQ78" s="188"/>
    </row>
    <row r="79" spans="1:278" s="69" customFormat="1" ht="15" customHeight="1">
      <c r="A79" s="53" t="s">
        <v>91</v>
      </c>
      <c r="B79" s="54" t="s">
        <v>240</v>
      </c>
      <c r="C79" s="53" t="s">
        <v>92</v>
      </c>
      <c r="D79" s="53"/>
      <c r="E79" s="53" t="s">
        <v>92</v>
      </c>
      <c r="F79" s="53" t="s">
        <v>92</v>
      </c>
      <c r="G79" s="53" t="s">
        <v>92</v>
      </c>
      <c r="H79" s="53" t="s">
        <v>116</v>
      </c>
      <c r="I79" s="53" t="s">
        <v>116</v>
      </c>
      <c r="J79" s="53"/>
      <c r="K79" s="53" t="s">
        <v>116</v>
      </c>
      <c r="L79" s="53" t="s">
        <v>116</v>
      </c>
      <c r="M79" s="53" t="s">
        <v>116</v>
      </c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106"/>
      <c r="AL79" s="106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4" t="s">
        <v>540</v>
      </c>
      <c r="BD79" s="34" t="s">
        <v>116</v>
      </c>
      <c r="BE79" s="96" t="s">
        <v>637</v>
      </c>
      <c r="BK79" s="30"/>
      <c r="CH79" s="435"/>
      <c r="CJ79" s="435"/>
      <c r="CL79" s="435"/>
      <c r="CN79" s="435"/>
      <c r="CP79" s="435"/>
      <c r="CS79" s="440"/>
      <c r="CT79" s="53"/>
      <c r="CU79" s="440"/>
      <c r="CV79" s="106"/>
      <c r="CW79" s="444" t="s">
        <v>116</v>
      </c>
      <c r="CX79" s="229" t="s">
        <v>116</v>
      </c>
      <c r="CY79" s="448" t="s">
        <v>116</v>
      </c>
      <c r="CZ79" s="30" t="s">
        <v>116</v>
      </c>
      <c r="DA79" s="448" t="s">
        <v>116</v>
      </c>
      <c r="DB79" s="448"/>
      <c r="DC79" s="448"/>
      <c r="DD79" s="448"/>
      <c r="DE79" s="448"/>
      <c r="DF79" s="448"/>
      <c r="DG79" s="448"/>
      <c r="DH79" s="448"/>
      <c r="DI79" s="448"/>
      <c r="DJ79" s="448"/>
      <c r="DK79" s="448"/>
      <c r="DL79" s="448"/>
      <c r="DM79" s="448"/>
      <c r="DN79" s="448"/>
      <c r="DO79" s="448"/>
      <c r="DP79" s="448"/>
      <c r="DQ79" s="448"/>
      <c r="DR79" s="448"/>
      <c r="DS79" s="448"/>
      <c r="DT79" s="448"/>
      <c r="DU79" s="448"/>
      <c r="DV79" s="448"/>
      <c r="DW79" s="448"/>
      <c r="DX79" s="448"/>
      <c r="DY79" s="448"/>
      <c r="DZ79" s="448"/>
      <c r="EA79" s="448"/>
      <c r="EB79" s="448"/>
      <c r="EC79" s="448"/>
      <c r="ED79" s="448"/>
      <c r="EE79" s="448"/>
      <c r="EF79" s="448"/>
      <c r="EG79" s="448"/>
      <c r="EH79" s="448"/>
      <c r="EI79" s="448"/>
      <c r="EJ79" s="448"/>
      <c r="EK79" s="448"/>
      <c r="EL79" s="448"/>
      <c r="EM79" s="448"/>
      <c r="EN79" s="448"/>
      <c r="EO79" s="448"/>
      <c r="EP79" s="448"/>
      <c r="EQ79" s="448"/>
      <c r="ER79" s="448"/>
      <c r="ES79" s="448"/>
      <c r="ET79" s="448"/>
      <c r="EU79" s="448"/>
      <c r="EV79" s="448"/>
      <c r="EW79" s="448"/>
      <c r="EX79" s="448"/>
      <c r="EY79" s="448"/>
      <c r="EZ79" s="448"/>
      <c r="FA79" s="448"/>
      <c r="FB79" s="448"/>
      <c r="FC79" s="448"/>
      <c r="FD79" s="448"/>
      <c r="FE79" s="448"/>
      <c r="FF79" s="448"/>
      <c r="FG79" s="448"/>
      <c r="FH79" s="448"/>
      <c r="FI79" s="448"/>
      <c r="FJ79" s="448"/>
      <c r="FK79" s="448"/>
      <c r="FL79" s="230" t="s">
        <v>116</v>
      </c>
      <c r="FM79" s="634"/>
      <c r="FN79" s="230"/>
      <c r="FO79" s="776"/>
      <c r="FP79" s="230"/>
      <c r="FQ79" s="776"/>
      <c r="FR79" s="230"/>
      <c r="FS79" s="776"/>
      <c r="FT79" s="230"/>
      <c r="FU79" s="776"/>
      <c r="FV79" s="230"/>
      <c r="FW79" s="776"/>
      <c r="FX79" s="230"/>
      <c r="FY79" s="776"/>
      <c r="FZ79" s="230"/>
      <c r="GA79" s="776"/>
      <c r="GB79" s="776"/>
      <c r="GC79" s="776"/>
      <c r="GD79" s="230"/>
      <c r="GE79" s="776"/>
      <c r="GF79" s="776"/>
      <c r="GG79" s="230"/>
      <c r="GH79" s="634"/>
      <c r="GI79" s="295" t="s">
        <v>1144</v>
      </c>
      <c r="GJ79" s="882"/>
      <c r="GK79" s="376"/>
      <c r="GL79" s="362"/>
      <c r="GM79" s="307"/>
      <c r="GN79" s="224"/>
      <c r="GO79" s="188"/>
      <c r="GP79" s="923"/>
      <c r="GQ79" s="219"/>
      <c r="GR79" s="188"/>
      <c r="GS79" s="188"/>
      <c r="GT79" s="224"/>
      <c r="GU79" s="224"/>
      <c r="GV79" s="224"/>
      <c r="GW79" s="224"/>
      <c r="GX79" s="224"/>
      <c r="GY79" s="43"/>
      <c r="GZ79" s="418"/>
      <c r="HA79" s="43"/>
      <c r="HB79" s="43"/>
      <c r="HC79" s="43"/>
      <c r="HD79" s="43"/>
      <c r="HE79" s="43"/>
      <c r="HF79" s="43"/>
      <c r="HG79" s="43"/>
      <c r="HH79" s="418"/>
      <c r="HI79" s="43"/>
      <c r="HJ79" s="188"/>
      <c r="HK79" s="188"/>
      <c r="HL79" s="188"/>
      <c r="HM79" s="188"/>
      <c r="HN79" s="188"/>
      <c r="HO79" s="188"/>
      <c r="HP79" s="401"/>
      <c r="HQ79" s="188"/>
      <c r="HR79" s="188"/>
      <c r="HS79" s="188"/>
      <c r="HT79" s="188"/>
      <c r="HU79" s="188"/>
      <c r="HV79" s="188"/>
      <c r="HW79" s="188"/>
      <c r="HX79" s="188"/>
      <c r="HY79" s="401"/>
      <c r="HZ79" s="188"/>
      <c r="IA79" s="188"/>
      <c r="IB79" s="188"/>
      <c r="IC79" s="188"/>
      <c r="ID79" s="188"/>
      <c r="IE79" s="188"/>
      <c r="IF79" s="188"/>
      <c r="IG79" s="188"/>
      <c r="IH79" s="188"/>
      <c r="II79" s="188"/>
      <c r="IJ79" s="188"/>
      <c r="IK79" s="188"/>
      <c r="IL79" s="401"/>
      <c r="IM79" s="188"/>
      <c r="IN79" s="188"/>
      <c r="IO79" s="188"/>
      <c r="IP79" s="188"/>
      <c r="IQ79" s="188"/>
      <c r="IR79" s="401"/>
      <c r="IS79" s="188"/>
      <c r="IT79" s="188"/>
      <c r="IU79" s="188"/>
      <c r="IV79" s="188"/>
      <c r="IW79" s="188"/>
      <c r="IX79" s="188"/>
      <c r="IY79" s="188"/>
      <c r="IZ79" s="188"/>
      <c r="JA79" s="188"/>
      <c r="JB79" s="188"/>
      <c r="JC79" s="188"/>
      <c r="JD79" s="188"/>
      <c r="JE79" s="188"/>
      <c r="JF79" s="188"/>
      <c r="JG79" s="188"/>
      <c r="JH79" s="188"/>
      <c r="JI79" s="188"/>
      <c r="JJ79" s="188"/>
      <c r="JK79" s="188"/>
      <c r="JL79" s="188"/>
      <c r="JM79" s="188"/>
      <c r="JN79" s="188"/>
      <c r="JO79" s="188"/>
      <c r="JP79" s="188"/>
      <c r="JQ79" s="188"/>
      <c r="JR79" s="326"/>
    </row>
    <row r="80" spans="1:278" ht="15" customHeight="1">
      <c r="T80" s="27"/>
      <c r="BE80" s="433" t="s">
        <v>638</v>
      </c>
      <c r="GK80" s="376"/>
      <c r="GL80" s="362"/>
      <c r="GM80" s="307"/>
      <c r="GN80" s="224"/>
      <c r="GO80" s="188"/>
      <c r="GP80" s="923"/>
      <c r="GQ80" s="219"/>
      <c r="GR80" s="188"/>
      <c r="GS80" s="188"/>
      <c r="GT80" s="224"/>
      <c r="GU80" s="224"/>
      <c r="GV80" s="224"/>
      <c r="GW80" s="224"/>
      <c r="GX80" s="224"/>
      <c r="GY80" s="43"/>
      <c r="GZ80" s="418"/>
      <c r="HA80" s="43"/>
      <c r="HB80" s="43"/>
      <c r="HC80" s="43"/>
      <c r="HD80" s="43"/>
      <c r="HE80" s="43"/>
      <c r="HF80" s="43"/>
      <c r="HG80" s="43"/>
      <c r="HH80" s="401"/>
      <c r="HI80" s="188"/>
      <c r="HJ80" s="188"/>
      <c r="HK80" s="188"/>
      <c r="HL80" s="188"/>
      <c r="HM80" s="188"/>
      <c r="HN80" s="188"/>
      <c r="HO80" s="188"/>
      <c r="HP80" s="401"/>
      <c r="HQ80" s="188"/>
      <c r="HR80" s="188"/>
      <c r="HS80" s="188"/>
      <c r="HT80" s="188"/>
      <c r="HU80" s="188"/>
      <c r="HV80" s="188"/>
      <c r="HW80" s="188"/>
      <c r="HX80" s="188"/>
      <c r="HZ80" s="188"/>
      <c r="IA80" s="188"/>
      <c r="IB80" s="188"/>
      <c r="IC80" s="188"/>
      <c r="ID80" s="188"/>
      <c r="IE80" s="188"/>
      <c r="IF80" s="188"/>
      <c r="IG80" s="188"/>
      <c r="IH80" s="188"/>
      <c r="II80" s="188"/>
      <c r="IJ80" s="188"/>
      <c r="IK80" s="188"/>
      <c r="IL80" s="401"/>
      <c r="IM80" s="188"/>
      <c r="IN80" s="188"/>
      <c r="IO80" s="188"/>
      <c r="IP80" s="188"/>
      <c r="IQ80" s="188"/>
      <c r="IR80" s="401"/>
      <c r="IS80" s="188"/>
      <c r="IT80" s="188"/>
      <c r="IU80" s="188"/>
      <c r="IV80" s="188"/>
      <c r="IW80" s="188"/>
      <c r="IX80" s="188"/>
      <c r="IY80" s="188"/>
      <c r="IZ80" s="188"/>
      <c r="JA80" s="188"/>
      <c r="JB80" s="188"/>
      <c r="JC80" s="188"/>
      <c r="JD80" s="188"/>
      <c r="JE80" s="188"/>
      <c r="JF80" s="188"/>
      <c r="JG80" s="188"/>
      <c r="JH80" s="188"/>
      <c r="JI80" s="188"/>
      <c r="JJ80" s="188"/>
      <c r="JK80" s="188"/>
      <c r="JL80" s="188"/>
      <c r="JM80" s="188"/>
      <c r="JN80" s="188"/>
      <c r="JO80" s="188"/>
      <c r="JP80" s="188"/>
      <c r="JQ80" s="188"/>
    </row>
    <row r="81" spans="1:278" s="80" customFormat="1" ht="15" customHeight="1">
      <c r="A81" s="64" t="s">
        <v>251</v>
      </c>
      <c r="B81" s="54" t="s">
        <v>250</v>
      </c>
      <c r="C81" s="60">
        <v>2160000</v>
      </c>
      <c r="D81" s="60"/>
      <c r="E81" s="60">
        <v>1500000</v>
      </c>
      <c r="F81" s="60">
        <v>810000</v>
      </c>
      <c r="G81" s="60"/>
      <c r="H81" s="60">
        <v>470000</v>
      </c>
      <c r="I81" s="60">
        <v>415000</v>
      </c>
      <c r="J81" s="60"/>
      <c r="K81" s="60"/>
      <c r="L81" s="60"/>
      <c r="M81" s="60"/>
      <c r="N81" s="60">
        <v>337500</v>
      </c>
      <c r="O81" s="60"/>
      <c r="P81" s="60"/>
      <c r="Q81" s="60"/>
      <c r="R81" s="60"/>
      <c r="S81" s="60"/>
      <c r="T81" s="60"/>
      <c r="U81" s="60"/>
      <c r="V81" s="60"/>
      <c r="W81" s="60"/>
      <c r="X81" s="60">
        <v>2410000</v>
      </c>
      <c r="Y81" s="60">
        <v>1520000</v>
      </c>
      <c r="Z81" s="60">
        <v>4300000</v>
      </c>
      <c r="AA81" s="60"/>
      <c r="AB81" s="60">
        <v>2390000</v>
      </c>
      <c r="AC81" s="60">
        <v>2420000</v>
      </c>
      <c r="AD81" s="60">
        <v>2000000</v>
      </c>
      <c r="AE81" s="60"/>
      <c r="AF81" s="60"/>
      <c r="AG81" s="60"/>
      <c r="AH81" s="60"/>
      <c r="AI81" s="60"/>
      <c r="AJ81" s="60">
        <v>2560000</v>
      </c>
      <c r="AK81" s="259"/>
      <c r="AL81" s="259"/>
      <c r="AM81" s="60"/>
      <c r="AN81" s="60">
        <v>2220000</v>
      </c>
      <c r="AO81" s="60">
        <v>1360000</v>
      </c>
      <c r="AP81" s="60">
        <v>2150000</v>
      </c>
      <c r="AQ81" s="60">
        <v>1610000</v>
      </c>
      <c r="AR81" s="60">
        <v>1170000</v>
      </c>
      <c r="AS81" s="60">
        <v>2150000</v>
      </c>
      <c r="AT81" s="60"/>
      <c r="AU81" s="60">
        <v>1880000</v>
      </c>
      <c r="AV81" s="60">
        <v>9440000</v>
      </c>
      <c r="AW81" s="60"/>
      <c r="AX81" s="60"/>
      <c r="AY81" s="60"/>
      <c r="AZ81" s="60"/>
      <c r="BA81" s="60">
        <v>94000</v>
      </c>
      <c r="BB81" s="60">
        <v>2460000</v>
      </c>
      <c r="BC81" s="55"/>
      <c r="BD81" s="55">
        <v>1855000</v>
      </c>
      <c r="BE81" s="56">
        <v>2300000</v>
      </c>
      <c r="BK81" s="281">
        <v>5100000</v>
      </c>
      <c r="CH81" s="436"/>
      <c r="CJ81" s="436"/>
      <c r="CL81" s="436"/>
      <c r="CN81" s="436"/>
      <c r="CP81" s="436"/>
      <c r="CS81" s="441"/>
      <c r="CT81" s="60"/>
      <c r="CU81" s="441"/>
      <c r="CV81" s="109"/>
      <c r="CW81" s="445">
        <v>100845</v>
      </c>
      <c r="CX81" s="280">
        <v>2435149</v>
      </c>
      <c r="CY81" s="449"/>
      <c r="CZ81" s="281">
        <v>2532006</v>
      </c>
      <c r="DA81" s="449"/>
      <c r="DB81" s="449"/>
      <c r="DC81" s="449"/>
      <c r="DD81" s="449"/>
      <c r="DE81" s="449"/>
      <c r="DF81" s="449"/>
      <c r="DG81" s="449"/>
      <c r="DH81" s="449"/>
      <c r="DI81" s="449"/>
      <c r="DJ81" s="449"/>
      <c r="DK81" s="449"/>
      <c r="DL81" s="449"/>
      <c r="DM81" s="449"/>
      <c r="DN81" s="449"/>
      <c r="DO81" s="449"/>
      <c r="DP81" s="449"/>
      <c r="DQ81" s="449"/>
      <c r="DR81" s="449"/>
      <c r="DS81" s="449"/>
      <c r="DT81" s="449"/>
      <c r="DU81" s="449"/>
      <c r="DV81" s="449"/>
      <c r="DW81" s="449"/>
      <c r="DX81" s="449"/>
      <c r="DY81" s="449"/>
      <c r="DZ81" s="449"/>
      <c r="EA81" s="449"/>
      <c r="EB81" s="449"/>
      <c r="EC81" s="449"/>
      <c r="ED81" s="449"/>
      <c r="EE81" s="449"/>
      <c r="EF81" s="449"/>
      <c r="EG81" s="449"/>
      <c r="EH81" s="449"/>
      <c r="EI81" s="449"/>
      <c r="EJ81" s="449"/>
      <c r="EK81" s="449"/>
      <c r="EL81" s="449"/>
      <c r="EM81" s="449"/>
      <c r="EN81" s="449"/>
      <c r="EO81" s="449"/>
      <c r="EP81" s="449"/>
      <c r="EQ81" s="449"/>
      <c r="ER81" s="449"/>
      <c r="ES81" s="449"/>
      <c r="ET81" s="449"/>
      <c r="EU81" s="449"/>
      <c r="EV81" s="449"/>
      <c r="EW81" s="449"/>
      <c r="EX81" s="449"/>
      <c r="EY81" s="449"/>
      <c r="EZ81" s="449"/>
      <c r="FA81" s="449"/>
      <c r="FB81" s="449"/>
      <c r="FC81" s="449"/>
      <c r="FD81" s="449"/>
      <c r="FE81" s="449"/>
      <c r="FF81" s="449"/>
      <c r="FG81" s="449"/>
      <c r="FH81" s="449"/>
      <c r="FI81" s="449"/>
      <c r="FJ81" s="449"/>
      <c r="FK81" s="449"/>
      <c r="FL81" s="282"/>
      <c r="FM81" s="647"/>
      <c r="FN81" s="282"/>
      <c r="FO81" s="778"/>
      <c r="FP81" s="282" t="s">
        <v>1482</v>
      </c>
      <c r="FQ81" s="778"/>
      <c r="FR81" s="282" t="s">
        <v>1487</v>
      </c>
      <c r="FS81" s="778" t="s">
        <v>1493</v>
      </c>
      <c r="FT81" s="282"/>
      <c r="FU81" s="778"/>
      <c r="FV81" s="282"/>
      <c r="FW81" s="778"/>
      <c r="FX81" s="282"/>
      <c r="FY81" s="778"/>
      <c r="FZ81" s="282"/>
      <c r="GA81" s="778"/>
      <c r="GB81" s="778"/>
      <c r="GC81" s="778"/>
      <c r="GD81" s="282"/>
      <c r="GE81" s="778"/>
      <c r="GF81" s="778" t="s">
        <v>1513</v>
      </c>
      <c r="GG81" s="282"/>
      <c r="GH81" s="647"/>
      <c r="GI81" s="296">
        <v>2700000</v>
      </c>
      <c r="GJ81" s="890"/>
      <c r="GK81" s="376"/>
      <c r="GL81" s="390"/>
      <c r="GM81" s="307"/>
      <c r="GN81" s="224"/>
      <c r="GO81" s="188"/>
      <c r="GP81" s="923"/>
      <c r="GQ81" s="219"/>
      <c r="GR81" s="188"/>
      <c r="GS81" s="188"/>
      <c r="GT81" s="224"/>
      <c r="GU81" s="224"/>
      <c r="GV81" s="224"/>
      <c r="GW81" s="224"/>
      <c r="GX81" s="224"/>
      <c r="GY81" s="188"/>
      <c r="GZ81" s="401"/>
      <c r="HA81" s="188"/>
      <c r="HB81" s="188"/>
      <c r="HC81" s="188"/>
      <c r="HD81" s="188"/>
      <c r="HE81" s="188"/>
      <c r="HF81" s="188"/>
      <c r="HG81" s="188"/>
      <c r="HH81" s="401"/>
      <c r="HI81" s="188"/>
      <c r="HJ81" s="188"/>
      <c r="HK81" s="188"/>
      <c r="HL81" s="188"/>
      <c r="HM81" s="188"/>
      <c r="HN81" s="188"/>
      <c r="HO81" s="188"/>
      <c r="HP81" s="401"/>
      <c r="HQ81" s="188"/>
      <c r="HR81" s="188"/>
      <c r="HS81" s="188"/>
      <c r="HT81" s="188"/>
      <c r="HU81" s="188"/>
      <c r="HV81" s="188"/>
      <c r="HW81" s="188"/>
      <c r="HX81" s="188"/>
      <c r="HY81" s="401"/>
      <c r="HZ81" s="188"/>
      <c r="IA81" s="188"/>
      <c r="IB81" s="188"/>
      <c r="IC81" s="188"/>
      <c r="ID81" s="188"/>
      <c r="IE81" s="188"/>
      <c r="IF81" s="188"/>
      <c r="IG81" s="188"/>
      <c r="IH81" s="188"/>
      <c r="II81" s="188"/>
      <c r="IJ81" s="188"/>
      <c r="IK81" s="188"/>
      <c r="IL81" s="401"/>
      <c r="IM81" s="188"/>
      <c r="IN81" s="188"/>
      <c r="IO81" s="188"/>
      <c r="IP81" s="188"/>
      <c r="IQ81" s="188"/>
      <c r="IR81" s="428"/>
      <c r="IS81" s="224"/>
      <c r="IT81" s="224"/>
      <c r="IU81" s="224"/>
      <c r="IV81" s="224"/>
      <c r="IW81" s="224"/>
      <c r="IX81" s="224"/>
      <c r="IY81" s="224"/>
      <c r="IZ81" s="224"/>
      <c r="JA81" s="224"/>
      <c r="JB81" s="224"/>
      <c r="JC81" s="224"/>
      <c r="JD81" s="224"/>
      <c r="JE81" s="224"/>
      <c r="JF81" s="224"/>
      <c r="JG81" s="224"/>
      <c r="JH81" s="224"/>
      <c r="JI81" s="224"/>
      <c r="JJ81" s="224"/>
      <c r="JK81" s="224"/>
      <c r="JL81" s="224"/>
      <c r="JM81" s="224"/>
      <c r="JN81" s="224"/>
      <c r="JO81" s="224"/>
      <c r="JP81" s="224"/>
      <c r="JQ81" s="224"/>
      <c r="JR81" s="361"/>
    </row>
    <row r="82" spans="1:278" ht="15" customHeight="1">
      <c r="A82" s="17" t="s">
        <v>238</v>
      </c>
      <c r="B82" s="246"/>
      <c r="T82" s="27"/>
      <c r="BD82" s="424" t="s">
        <v>552</v>
      </c>
      <c r="BE82" s="33" t="s">
        <v>639</v>
      </c>
      <c r="GK82" s="376"/>
      <c r="GL82" s="362"/>
      <c r="GM82" s="307"/>
      <c r="GN82" s="224"/>
      <c r="GO82" s="188"/>
      <c r="GP82" s="923"/>
      <c r="GQ82" s="219"/>
      <c r="GR82" s="188"/>
      <c r="GS82" s="188"/>
      <c r="GT82" s="224"/>
      <c r="GU82" s="224"/>
      <c r="GV82" s="224"/>
      <c r="GW82" s="224"/>
      <c r="GX82" s="224"/>
      <c r="GY82" s="188"/>
      <c r="GZ82" s="401"/>
      <c r="HA82" s="188"/>
      <c r="HB82" s="188"/>
      <c r="HC82" s="188"/>
      <c r="HD82" s="188"/>
      <c r="HE82" s="188"/>
      <c r="HF82" s="188"/>
      <c r="HG82" s="188"/>
      <c r="HH82" s="401"/>
      <c r="HI82" s="188"/>
      <c r="HJ82" s="224"/>
      <c r="HK82" s="224"/>
      <c r="HL82" s="188"/>
      <c r="HM82" s="188"/>
      <c r="HN82" s="188"/>
      <c r="HO82" s="188"/>
      <c r="HP82" s="401"/>
      <c r="HQ82" s="188"/>
      <c r="HR82" s="188"/>
      <c r="HS82" s="188"/>
      <c r="HT82" s="188"/>
      <c r="HU82" s="188"/>
      <c r="HV82" s="188"/>
      <c r="HW82" s="188"/>
      <c r="HX82" s="188"/>
      <c r="HZ82" s="188"/>
      <c r="IA82" s="188"/>
      <c r="IB82" s="188"/>
      <c r="IC82" s="188"/>
      <c r="ID82" s="188"/>
      <c r="IE82" s="188"/>
      <c r="IF82" s="188"/>
      <c r="IG82" s="188"/>
      <c r="IH82" s="188"/>
      <c r="II82" s="188"/>
      <c r="IJ82" s="188"/>
      <c r="IK82" s="188"/>
      <c r="IL82" s="401"/>
      <c r="IM82" s="188"/>
      <c r="IN82" s="188"/>
      <c r="IO82" s="188"/>
      <c r="IP82" s="224"/>
      <c r="IQ82" s="224"/>
      <c r="IR82" s="401"/>
      <c r="IS82" s="188"/>
      <c r="IT82" s="188"/>
      <c r="IU82" s="188"/>
      <c r="IV82" s="188"/>
      <c r="IW82" s="188"/>
      <c r="IX82" s="188"/>
      <c r="IY82" s="188"/>
      <c r="IZ82" s="188"/>
      <c r="JA82" s="188"/>
      <c r="JB82" s="188"/>
      <c r="JC82" s="188"/>
      <c r="JD82" s="188"/>
      <c r="JE82" s="188"/>
      <c r="JF82" s="188"/>
      <c r="JG82" s="188"/>
      <c r="JH82" s="188"/>
      <c r="JI82" s="188"/>
      <c r="JJ82" s="188"/>
      <c r="JK82" s="188"/>
      <c r="JL82" s="188"/>
      <c r="JM82" s="188"/>
      <c r="JN82" s="188"/>
      <c r="JO82" s="188"/>
      <c r="JP82" s="188"/>
      <c r="JQ82" s="188"/>
    </row>
    <row r="83" spans="1:278" s="69" customFormat="1" ht="15" customHeight="1">
      <c r="A83" s="53" t="s">
        <v>99</v>
      </c>
      <c r="B83" s="54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106"/>
      <c r="AL83" s="106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4"/>
      <c r="BD83" s="34"/>
      <c r="BE83" s="96" t="s">
        <v>640</v>
      </c>
      <c r="BK83" s="30"/>
      <c r="CH83" s="435"/>
      <c r="CJ83" s="435"/>
      <c r="CL83" s="435"/>
      <c r="CN83" s="435"/>
      <c r="CP83" s="435"/>
      <c r="CS83" s="440"/>
      <c r="CT83" s="53"/>
      <c r="CU83" s="440"/>
      <c r="CV83" s="106"/>
      <c r="CW83" s="444"/>
      <c r="CX83" s="229"/>
      <c r="CY83" s="448"/>
      <c r="CZ83" s="30"/>
      <c r="DA83" s="448"/>
      <c r="DB83" s="448"/>
      <c r="DC83" s="448"/>
      <c r="DD83" s="448"/>
      <c r="DE83" s="448"/>
      <c r="DF83" s="448"/>
      <c r="DG83" s="448"/>
      <c r="DH83" s="448"/>
      <c r="DI83" s="448"/>
      <c r="DJ83" s="448"/>
      <c r="DK83" s="448"/>
      <c r="DL83" s="448"/>
      <c r="DM83" s="448"/>
      <c r="DN83" s="448"/>
      <c r="DO83" s="448"/>
      <c r="DP83" s="448"/>
      <c r="DQ83" s="448"/>
      <c r="DR83" s="448"/>
      <c r="DS83" s="448"/>
      <c r="DT83" s="448"/>
      <c r="DU83" s="448"/>
      <c r="DV83" s="448"/>
      <c r="DW83" s="448"/>
      <c r="DX83" s="448"/>
      <c r="DY83" s="448"/>
      <c r="DZ83" s="448"/>
      <c r="EA83" s="448"/>
      <c r="EB83" s="448"/>
      <c r="EC83" s="448"/>
      <c r="ED83" s="448"/>
      <c r="EE83" s="448"/>
      <c r="EF83" s="448"/>
      <c r="EG83" s="448"/>
      <c r="EH83" s="448"/>
      <c r="EI83" s="448"/>
      <c r="EJ83" s="448"/>
      <c r="EK83" s="448"/>
      <c r="EL83" s="448"/>
      <c r="EM83" s="448"/>
      <c r="EN83" s="448"/>
      <c r="EO83" s="448"/>
      <c r="EP83" s="448"/>
      <c r="EQ83" s="448"/>
      <c r="ER83" s="448"/>
      <c r="ES83" s="448"/>
      <c r="ET83" s="448"/>
      <c r="EU83" s="448"/>
      <c r="EV83" s="448"/>
      <c r="EW83" s="448"/>
      <c r="EX83" s="448"/>
      <c r="EY83" s="448"/>
      <c r="EZ83" s="448"/>
      <c r="FA83" s="448"/>
      <c r="FB83" s="448"/>
      <c r="FC83" s="448"/>
      <c r="FD83" s="448"/>
      <c r="FE83" s="448"/>
      <c r="FF83" s="448"/>
      <c r="FG83" s="448"/>
      <c r="FH83" s="448"/>
      <c r="FI83" s="448"/>
      <c r="FJ83" s="448"/>
      <c r="FK83" s="448"/>
      <c r="FL83" s="230"/>
      <c r="FM83" s="634"/>
      <c r="FN83" s="230"/>
      <c r="FO83" s="776"/>
      <c r="FP83" s="230"/>
      <c r="FQ83" s="776"/>
      <c r="FR83" s="230"/>
      <c r="FS83" s="776"/>
      <c r="FT83" s="230"/>
      <c r="FU83" s="776"/>
      <c r="FV83" s="230"/>
      <c r="FW83" s="776"/>
      <c r="FX83" s="230"/>
      <c r="FY83" s="776"/>
      <c r="FZ83" s="230"/>
      <c r="GA83" s="776"/>
      <c r="GB83" s="776"/>
      <c r="GC83" s="776"/>
      <c r="GD83" s="230"/>
      <c r="GE83" s="776"/>
      <c r="GF83" s="776"/>
      <c r="GG83" s="230"/>
      <c r="GH83" s="634"/>
      <c r="GI83" s="295"/>
      <c r="GJ83" s="882"/>
      <c r="GK83" s="376"/>
      <c r="GL83" s="362"/>
      <c r="GM83" s="307"/>
      <c r="GN83" s="224"/>
      <c r="GO83" s="188"/>
      <c r="GP83" s="923"/>
      <c r="GQ83" s="219"/>
      <c r="GR83" s="188"/>
      <c r="GS83" s="188"/>
      <c r="GT83" s="224"/>
      <c r="GU83" s="224"/>
      <c r="GV83" s="224"/>
      <c r="GW83" s="224"/>
      <c r="GX83" s="224"/>
      <c r="GY83" s="188"/>
      <c r="GZ83" s="401"/>
      <c r="HA83" s="188"/>
      <c r="HB83" s="188"/>
      <c r="HC83" s="188"/>
      <c r="HD83" s="188"/>
      <c r="HE83" s="188"/>
      <c r="HF83" s="188"/>
      <c r="HG83" s="188"/>
      <c r="HH83" s="401"/>
      <c r="HI83" s="188"/>
      <c r="HJ83" s="188"/>
      <c r="HK83" s="188"/>
      <c r="HL83" s="188"/>
      <c r="HM83" s="188"/>
      <c r="HN83" s="188"/>
      <c r="HO83" s="188"/>
      <c r="HP83" s="401"/>
      <c r="HQ83" s="188"/>
      <c r="HR83" s="188"/>
      <c r="HS83" s="188"/>
      <c r="HT83" s="188"/>
      <c r="HU83" s="188"/>
      <c r="HV83" s="188"/>
      <c r="HW83" s="188"/>
      <c r="HX83" s="188"/>
      <c r="HY83" s="401"/>
      <c r="HZ83" s="188"/>
      <c r="IA83" s="188"/>
      <c r="IB83" s="188"/>
      <c r="IC83" s="188"/>
      <c r="ID83" s="188"/>
      <c r="IE83" s="188"/>
      <c r="IF83" s="188"/>
      <c r="IG83" s="188"/>
      <c r="IH83" s="188"/>
      <c r="II83" s="188"/>
      <c r="IJ83" s="188"/>
      <c r="IK83" s="188"/>
      <c r="IL83" s="401"/>
      <c r="IM83" s="188"/>
      <c r="IN83" s="188"/>
      <c r="IO83" s="188"/>
      <c r="IP83" s="188"/>
      <c r="IQ83" s="188"/>
      <c r="IR83" s="401"/>
      <c r="IS83" s="188"/>
      <c r="IT83" s="188"/>
      <c r="IU83" s="188"/>
      <c r="IV83" s="188"/>
      <c r="IW83" s="188"/>
      <c r="IX83" s="188"/>
      <c r="IY83" s="188"/>
      <c r="IZ83" s="188"/>
      <c r="JA83" s="188"/>
      <c r="JB83" s="188"/>
      <c r="JC83" s="188"/>
      <c r="JD83" s="188"/>
      <c r="JE83" s="188"/>
      <c r="JF83" s="188"/>
      <c r="JG83" s="188"/>
      <c r="JH83" s="188"/>
      <c r="JI83" s="188"/>
      <c r="JJ83" s="188"/>
      <c r="JK83" s="188"/>
      <c r="JL83" s="188"/>
      <c r="JM83" s="188"/>
      <c r="JN83" s="188"/>
      <c r="JO83" s="188"/>
      <c r="JP83" s="188"/>
      <c r="JQ83" s="188"/>
      <c r="JR83" s="326"/>
    </row>
    <row r="84" spans="1:278" s="101" customFormat="1" ht="60" customHeight="1">
      <c r="A84" s="167" t="s">
        <v>841</v>
      </c>
      <c r="B84" s="242"/>
      <c r="C84" s="107" t="s">
        <v>804</v>
      </c>
      <c r="D84" s="107"/>
      <c r="E84" s="107" t="s">
        <v>805</v>
      </c>
      <c r="F84" s="107" t="s">
        <v>806</v>
      </c>
      <c r="G84" s="107" t="s">
        <v>809</v>
      </c>
      <c r="H84" s="107" t="s">
        <v>807</v>
      </c>
      <c r="I84" s="107" t="s">
        <v>820</v>
      </c>
      <c r="J84" s="107"/>
      <c r="K84" s="107" t="s">
        <v>807</v>
      </c>
      <c r="L84" s="107" t="s">
        <v>821</v>
      </c>
      <c r="M84" s="107" t="s">
        <v>810</v>
      </c>
      <c r="N84" s="107" t="s">
        <v>808</v>
      </c>
      <c r="O84" s="107"/>
      <c r="P84" s="107"/>
      <c r="Q84" s="107"/>
      <c r="R84" s="107"/>
      <c r="S84" s="107" t="s">
        <v>822</v>
      </c>
      <c r="T84" s="107" t="s">
        <v>822</v>
      </c>
      <c r="U84" s="107" t="s">
        <v>822</v>
      </c>
      <c r="V84" s="107" t="s">
        <v>822</v>
      </c>
      <c r="W84" s="107" t="s">
        <v>822</v>
      </c>
      <c r="X84" s="107" t="s">
        <v>823</v>
      </c>
      <c r="Y84" s="107" t="s">
        <v>824</v>
      </c>
      <c r="Z84" s="107" t="s">
        <v>825</v>
      </c>
      <c r="AA84" s="107"/>
      <c r="AB84" s="107" t="s">
        <v>826</v>
      </c>
      <c r="AC84" s="107" t="s">
        <v>827</v>
      </c>
      <c r="AD84" s="107" t="s">
        <v>828</v>
      </c>
      <c r="AE84" s="107" t="s">
        <v>829</v>
      </c>
      <c r="AF84" s="107"/>
      <c r="AG84" s="107"/>
      <c r="AH84" s="107"/>
      <c r="AI84" s="107"/>
      <c r="AJ84" s="107" t="s">
        <v>830</v>
      </c>
      <c r="AK84" s="107"/>
      <c r="AL84" s="107"/>
      <c r="AM84" s="107" t="s">
        <v>824</v>
      </c>
      <c r="AN84" s="107"/>
      <c r="AO84" s="107"/>
      <c r="AP84" s="107"/>
      <c r="AQ84" s="107"/>
      <c r="AR84" s="107"/>
      <c r="AS84" s="107" t="s">
        <v>831</v>
      </c>
      <c r="AT84" s="107" t="s">
        <v>832</v>
      </c>
      <c r="AU84" s="107" t="s">
        <v>833</v>
      </c>
      <c r="AV84" s="107"/>
      <c r="AW84" s="107" t="s">
        <v>834</v>
      </c>
      <c r="AX84" s="107" t="s">
        <v>835</v>
      </c>
      <c r="AY84" s="107"/>
      <c r="AZ84" s="107"/>
      <c r="BA84" s="107" t="s">
        <v>836</v>
      </c>
      <c r="BB84" s="107"/>
      <c r="BC84" s="107" t="s">
        <v>837</v>
      </c>
      <c r="BD84" s="107"/>
      <c r="BE84" s="258" t="s">
        <v>838</v>
      </c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07"/>
      <c r="BS84" s="107"/>
      <c r="BT84" s="107"/>
      <c r="BU84" s="107"/>
      <c r="BV84" s="107"/>
      <c r="BW84" s="107"/>
      <c r="BX84" s="107"/>
      <c r="BY84" s="107"/>
      <c r="BZ84" s="107"/>
      <c r="CA84" s="107"/>
      <c r="CB84" s="107"/>
      <c r="CC84" s="107"/>
      <c r="CD84" s="107"/>
      <c r="CE84" s="107"/>
      <c r="CF84" s="107"/>
      <c r="CG84" s="107"/>
      <c r="CI84" s="107"/>
      <c r="CK84" s="107"/>
      <c r="CM84" s="107"/>
      <c r="CO84" s="107"/>
      <c r="CQ84" s="107"/>
      <c r="CR84" s="107"/>
      <c r="CT84" s="107"/>
      <c r="CV84" s="107"/>
      <c r="CW84" s="62"/>
      <c r="CX84" s="680"/>
      <c r="CY84" s="62"/>
      <c r="CZ84" s="680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/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/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/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2"/>
      <c r="FK84" s="62"/>
      <c r="FL84" s="680"/>
      <c r="FM84" s="32"/>
      <c r="FN84" s="680"/>
      <c r="FO84" s="62"/>
      <c r="FP84" s="680"/>
      <c r="FQ84" s="62"/>
      <c r="FR84" s="680"/>
      <c r="FS84" s="62"/>
      <c r="FT84" s="680"/>
      <c r="FU84" s="62"/>
      <c r="FV84" s="680"/>
      <c r="FW84" s="62"/>
      <c r="FX84" s="680"/>
      <c r="FY84" s="62"/>
      <c r="FZ84" s="680"/>
      <c r="GA84" s="62"/>
      <c r="GB84" s="62"/>
      <c r="GC84" s="62"/>
      <c r="GD84" s="680"/>
      <c r="GE84" s="62"/>
      <c r="GF84" s="62"/>
      <c r="GG84" s="680"/>
      <c r="GH84" s="32"/>
      <c r="GI84" s="468"/>
      <c r="GJ84" s="891"/>
      <c r="GK84" s="376"/>
      <c r="GL84" s="394"/>
      <c r="GM84" s="307"/>
      <c r="GN84" s="224"/>
      <c r="GO84" s="188"/>
      <c r="GP84" s="923"/>
      <c r="GQ84" s="219"/>
      <c r="GR84" s="188"/>
      <c r="GS84" s="188"/>
      <c r="GT84" s="224"/>
      <c r="GU84" s="224"/>
      <c r="GV84" s="224"/>
      <c r="GW84" s="224"/>
      <c r="GX84" s="224"/>
      <c r="GY84" s="188"/>
      <c r="GZ84" s="401"/>
      <c r="HA84" s="188"/>
      <c r="HB84" s="188"/>
      <c r="HC84" s="188"/>
      <c r="HD84" s="188"/>
      <c r="HE84" s="188"/>
      <c r="HF84" s="188"/>
      <c r="HG84" s="188"/>
      <c r="HH84" s="401"/>
      <c r="HI84" s="188"/>
      <c r="HJ84" s="188"/>
      <c r="HK84" s="188"/>
      <c r="HL84" s="188"/>
      <c r="HM84" s="188"/>
      <c r="HN84" s="188"/>
      <c r="HO84" s="188"/>
      <c r="HP84" s="401"/>
      <c r="HQ84" s="188"/>
      <c r="HR84" s="188"/>
      <c r="HS84" s="188"/>
      <c r="HT84" s="188"/>
      <c r="HU84" s="188"/>
      <c r="HV84" s="188"/>
      <c r="HW84" s="188"/>
      <c r="HX84" s="188"/>
      <c r="HY84" s="401"/>
      <c r="HZ84" s="188"/>
      <c r="IA84" s="188"/>
      <c r="IB84" s="188"/>
      <c r="IC84" s="188"/>
      <c r="ID84" s="188"/>
      <c r="IE84" s="188"/>
      <c r="IF84" s="188"/>
      <c r="IG84" s="188"/>
      <c r="IH84" s="188"/>
      <c r="II84" s="188"/>
      <c r="IJ84" s="188"/>
      <c r="IK84" s="188"/>
      <c r="IL84" s="401"/>
      <c r="IM84" s="188"/>
      <c r="IN84" s="188"/>
      <c r="IO84" s="188"/>
      <c r="IP84" s="188"/>
      <c r="IQ84" s="188"/>
      <c r="IR84" s="418"/>
      <c r="IS84" s="43"/>
      <c r="IT84" s="43"/>
      <c r="IU84" s="43"/>
      <c r="IV84" s="43"/>
      <c r="IW84" s="43"/>
      <c r="IX84" s="43"/>
      <c r="IY84" s="43"/>
      <c r="IZ84" s="43"/>
      <c r="JA84" s="43"/>
      <c r="JB84" s="43"/>
      <c r="JC84" s="43"/>
      <c r="JD84" s="43"/>
      <c r="JE84" s="43"/>
      <c r="JF84" s="43"/>
      <c r="JG84" s="43"/>
      <c r="JH84" s="43"/>
      <c r="JI84" s="43"/>
      <c r="JJ84" s="43"/>
      <c r="JK84" s="43"/>
      <c r="JL84" s="43"/>
      <c r="JM84" s="43"/>
      <c r="JN84" s="43"/>
      <c r="JO84" s="43"/>
      <c r="JP84" s="43"/>
      <c r="JQ84" s="43"/>
    </row>
    <row r="85" spans="1:278" s="101" customFormat="1" ht="15" customHeight="1">
      <c r="A85" s="787" t="s">
        <v>200</v>
      </c>
      <c r="B85" s="788"/>
      <c r="C85" s="789" t="s">
        <v>206</v>
      </c>
      <c r="D85" s="789"/>
      <c r="E85" s="789" t="s">
        <v>207</v>
      </c>
      <c r="F85" s="789" t="s">
        <v>207</v>
      </c>
      <c r="G85" s="789" t="s">
        <v>208</v>
      </c>
      <c r="H85" s="790" t="s">
        <v>207</v>
      </c>
      <c r="I85" s="791" t="s">
        <v>87</v>
      </c>
      <c r="J85" s="791"/>
      <c r="K85" s="789" t="s">
        <v>207</v>
      </c>
      <c r="L85" s="789" t="s">
        <v>182</v>
      </c>
      <c r="M85" s="789" t="s">
        <v>187</v>
      </c>
      <c r="N85" s="789" t="s">
        <v>191</v>
      </c>
      <c r="O85" s="789"/>
      <c r="P85" s="789"/>
      <c r="Q85" s="789"/>
      <c r="R85" s="789"/>
      <c r="S85" s="789" t="s">
        <v>373</v>
      </c>
      <c r="T85" s="789" t="s">
        <v>373</v>
      </c>
      <c r="U85" s="789" t="s">
        <v>373</v>
      </c>
      <c r="V85" s="789" t="s">
        <v>373</v>
      </c>
      <c r="W85" s="789" t="s">
        <v>373</v>
      </c>
      <c r="X85" s="792"/>
      <c r="Y85" s="792"/>
      <c r="Z85" s="792"/>
      <c r="AA85" s="792"/>
      <c r="AB85" s="792"/>
      <c r="AC85" s="792"/>
      <c r="AD85" s="792"/>
      <c r="AE85" s="792"/>
      <c r="AF85" s="792"/>
      <c r="AG85" s="792" t="s">
        <v>1620</v>
      </c>
      <c r="AH85" s="792" t="s">
        <v>1621</v>
      </c>
      <c r="AI85" s="792"/>
      <c r="AJ85" s="792"/>
      <c r="AK85" s="792" t="s">
        <v>1124</v>
      </c>
      <c r="AL85" s="792" t="s">
        <v>1126</v>
      </c>
      <c r="AM85" s="792"/>
      <c r="AN85" s="789" t="s">
        <v>457</v>
      </c>
      <c r="AO85" s="789" t="s">
        <v>463</v>
      </c>
      <c r="AP85" s="792"/>
      <c r="AQ85" s="789" t="s">
        <v>471</v>
      </c>
      <c r="AR85" s="789" t="s">
        <v>475</v>
      </c>
      <c r="AS85" s="789" t="s">
        <v>479</v>
      </c>
      <c r="AT85" s="789" t="s">
        <v>479</v>
      </c>
      <c r="AU85" s="793" t="s">
        <v>488</v>
      </c>
      <c r="AV85" s="789" t="s">
        <v>495</v>
      </c>
      <c r="AW85" s="789" t="s">
        <v>500</v>
      </c>
      <c r="AX85" s="789" t="s">
        <v>500</v>
      </c>
      <c r="AY85" s="789" t="s">
        <v>463</v>
      </c>
      <c r="AZ85" s="789" t="s">
        <v>463</v>
      </c>
      <c r="BA85" s="789" t="s">
        <v>500</v>
      </c>
      <c r="BB85" s="792"/>
      <c r="BC85" s="792"/>
      <c r="BD85" s="789" t="s">
        <v>553</v>
      </c>
      <c r="BE85" s="790" t="s">
        <v>641</v>
      </c>
      <c r="BF85" s="792"/>
      <c r="BG85" s="792"/>
      <c r="BH85" s="792"/>
      <c r="BI85" s="792"/>
      <c r="BJ85" s="792"/>
      <c r="BK85" s="792"/>
      <c r="BL85" s="792"/>
      <c r="BM85" s="792"/>
      <c r="BN85" s="792"/>
      <c r="BO85" s="792"/>
      <c r="BP85" s="792"/>
      <c r="BQ85" s="792"/>
      <c r="BR85" s="792"/>
      <c r="BS85" s="792"/>
      <c r="BT85" s="792"/>
      <c r="BU85" s="792"/>
      <c r="BV85" s="792"/>
      <c r="BW85" s="792"/>
      <c r="BX85" s="792"/>
      <c r="BY85" s="792"/>
      <c r="BZ85" s="792"/>
      <c r="CA85" s="792"/>
      <c r="CB85" s="792"/>
      <c r="CC85" s="792"/>
      <c r="CD85" s="792"/>
      <c r="CE85" s="792"/>
      <c r="CF85" s="792"/>
      <c r="CG85" s="792"/>
      <c r="CH85" s="794"/>
      <c r="CI85" s="792"/>
      <c r="CJ85" s="794"/>
      <c r="CK85" s="792"/>
      <c r="CL85" s="794"/>
      <c r="CM85" s="792"/>
      <c r="CN85" s="794"/>
      <c r="CO85" s="792"/>
      <c r="CP85" s="794"/>
      <c r="CQ85" s="792"/>
      <c r="CR85" s="792"/>
      <c r="CS85" s="795"/>
      <c r="CT85" s="791"/>
      <c r="CU85" s="795"/>
      <c r="CV85" s="792"/>
      <c r="CW85" s="796"/>
      <c r="CX85" s="797"/>
      <c r="CY85" s="798"/>
      <c r="CZ85" s="799"/>
      <c r="DA85" s="798"/>
      <c r="DB85" s="798"/>
      <c r="DC85" s="798"/>
      <c r="DD85" s="798"/>
      <c r="DE85" s="798"/>
      <c r="DF85" s="798"/>
      <c r="DG85" s="798"/>
      <c r="DH85" s="798"/>
      <c r="DI85" s="798"/>
      <c r="DJ85" s="798"/>
      <c r="DK85" s="798"/>
      <c r="DL85" s="798"/>
      <c r="DM85" s="798"/>
      <c r="DN85" s="798"/>
      <c r="DO85" s="798"/>
      <c r="DP85" s="798"/>
      <c r="DQ85" s="798"/>
      <c r="DR85" s="798"/>
      <c r="DS85" s="798"/>
      <c r="DT85" s="798"/>
      <c r="DU85" s="798"/>
      <c r="DV85" s="798"/>
      <c r="DW85" s="798"/>
      <c r="DX85" s="798"/>
      <c r="DY85" s="798"/>
      <c r="DZ85" s="798"/>
      <c r="EA85" s="798"/>
      <c r="EB85" s="798"/>
      <c r="EC85" s="798"/>
      <c r="ED85" s="798"/>
      <c r="EE85" s="798"/>
      <c r="EF85" s="798"/>
      <c r="EG85" s="798"/>
      <c r="EH85" s="798" t="s">
        <v>1622</v>
      </c>
      <c r="EI85" s="798"/>
      <c r="EJ85" s="798"/>
      <c r="EK85" s="798"/>
      <c r="EL85" s="798"/>
      <c r="EM85" s="798"/>
      <c r="EN85" s="798"/>
      <c r="EO85" s="798"/>
      <c r="EP85" s="798"/>
      <c r="EQ85" s="798"/>
      <c r="ER85" s="798"/>
      <c r="ES85" s="798"/>
      <c r="ET85" s="798"/>
      <c r="EU85" s="798"/>
      <c r="EV85" s="798"/>
      <c r="EW85" s="798"/>
      <c r="EX85" s="798"/>
      <c r="EY85" s="798"/>
      <c r="EZ85" s="798"/>
      <c r="FA85" s="798"/>
      <c r="FB85" s="798"/>
      <c r="FC85" s="798"/>
      <c r="FD85" s="798"/>
      <c r="FE85" s="798"/>
      <c r="FF85" s="798"/>
      <c r="FG85" s="798"/>
      <c r="FH85" s="798"/>
      <c r="FI85" s="798"/>
      <c r="FJ85" s="798"/>
      <c r="FK85" s="798"/>
      <c r="FL85" s="800" t="s">
        <v>965</v>
      </c>
      <c r="FM85" s="801" t="s">
        <v>1506</v>
      </c>
      <c r="FN85" s="800" t="s">
        <v>1503</v>
      </c>
      <c r="FO85" s="802" t="s">
        <v>1500</v>
      </c>
      <c r="FP85" s="800" t="s">
        <v>1483</v>
      </c>
      <c r="FQ85" s="802" t="s">
        <v>1497</v>
      </c>
      <c r="FR85" s="800" t="s">
        <v>1488</v>
      </c>
      <c r="FS85" s="802" t="s">
        <v>1494</v>
      </c>
      <c r="FT85" s="800"/>
      <c r="FU85" s="802"/>
      <c r="FV85" s="800"/>
      <c r="FW85" s="802"/>
      <c r="FX85" s="800"/>
      <c r="FY85" s="802" t="s">
        <v>1520</v>
      </c>
      <c r="FZ85" s="800"/>
      <c r="GA85" s="802" t="s">
        <v>1518</v>
      </c>
      <c r="GB85" s="802"/>
      <c r="GC85" s="802"/>
      <c r="GD85" s="800" t="s">
        <v>1515</v>
      </c>
      <c r="GE85" s="802" t="s">
        <v>1616</v>
      </c>
      <c r="GF85" s="802" t="s">
        <v>1512</v>
      </c>
      <c r="GG85" s="800" t="s">
        <v>1510</v>
      </c>
      <c r="GH85" s="801"/>
      <c r="GI85" s="803" t="s">
        <v>1145</v>
      </c>
      <c r="GJ85" s="892"/>
      <c r="GK85" s="376"/>
      <c r="GL85" s="394"/>
      <c r="GM85" s="307"/>
      <c r="GN85" s="224"/>
      <c r="GO85" s="188"/>
      <c r="GP85" s="923"/>
      <c r="GQ85" s="219"/>
      <c r="GR85" s="188"/>
      <c r="GS85" s="188"/>
      <c r="GT85" s="224"/>
      <c r="GU85" s="224"/>
      <c r="GV85" s="224"/>
      <c r="GW85" s="224"/>
      <c r="GX85" s="224"/>
      <c r="GY85" s="188"/>
      <c r="GZ85" s="401"/>
      <c r="HA85" s="188"/>
      <c r="HB85" s="188"/>
      <c r="HC85" s="188"/>
      <c r="HD85" s="188"/>
      <c r="HE85" s="188"/>
      <c r="HF85" s="188"/>
      <c r="HG85" s="188"/>
      <c r="HH85" s="401"/>
      <c r="HI85" s="188"/>
      <c r="HJ85" s="43"/>
      <c r="HK85" s="43"/>
      <c r="HL85" s="188"/>
      <c r="HM85" s="188"/>
      <c r="HN85" s="188"/>
      <c r="HO85" s="188"/>
      <c r="HP85" s="401"/>
      <c r="HQ85" s="188"/>
      <c r="HR85" s="188"/>
      <c r="HS85" s="188"/>
      <c r="HT85" s="188"/>
      <c r="HU85" s="188"/>
      <c r="HV85" s="188"/>
      <c r="HW85" s="188"/>
      <c r="HX85" s="188"/>
      <c r="HY85" s="401"/>
      <c r="HZ85" s="188"/>
      <c r="IA85" s="188"/>
      <c r="IB85" s="188"/>
      <c r="IC85" s="188"/>
      <c r="ID85" s="188"/>
      <c r="IE85" s="188"/>
      <c r="IF85" s="188"/>
      <c r="IG85" s="188"/>
      <c r="IH85" s="188"/>
      <c r="II85" s="188"/>
      <c r="IJ85" s="188"/>
      <c r="IK85" s="188"/>
      <c r="IL85" s="401"/>
      <c r="IM85" s="188"/>
      <c r="IN85" s="188"/>
      <c r="IO85" s="188"/>
      <c r="IP85" s="43"/>
      <c r="IQ85" s="43"/>
      <c r="IR85" s="418"/>
      <c r="IS85" s="43"/>
      <c r="IT85" s="43"/>
      <c r="IU85" s="43"/>
      <c r="IV85" s="43"/>
      <c r="IW85" s="43"/>
      <c r="IX85" s="43"/>
      <c r="IY85" s="43"/>
      <c r="IZ85" s="43"/>
      <c r="JA85" s="43"/>
      <c r="JB85" s="43"/>
      <c r="JC85" s="43"/>
      <c r="JD85" s="43"/>
      <c r="JE85" s="43"/>
      <c r="JF85" s="43"/>
      <c r="JG85" s="43"/>
      <c r="JH85" s="43"/>
      <c r="JI85" s="43"/>
      <c r="JJ85" s="43"/>
      <c r="JK85" s="43"/>
      <c r="JL85" s="43"/>
      <c r="JM85" s="43"/>
      <c r="JN85" s="43"/>
      <c r="JO85" s="43"/>
      <c r="JP85" s="43"/>
      <c r="JQ85" s="43"/>
    </row>
    <row r="86" spans="1:278" ht="15" customHeight="1">
      <c r="X86" s="29"/>
      <c r="Y86" s="29"/>
      <c r="Z86" s="29"/>
      <c r="AA86" s="680"/>
      <c r="AB86" s="29"/>
      <c r="AC86" s="29"/>
      <c r="AD86" s="29"/>
      <c r="AE86" s="29"/>
      <c r="AF86" s="680"/>
      <c r="AG86" s="680"/>
      <c r="AH86" s="680"/>
      <c r="AI86" s="680"/>
      <c r="AJ86" s="29"/>
      <c r="AM86" s="29"/>
      <c r="AN86" s="29"/>
      <c r="AO86" s="29"/>
      <c r="AP86" s="29"/>
      <c r="AQ86" s="29"/>
      <c r="AR86" s="29"/>
      <c r="AS86" s="680"/>
      <c r="AT86" s="680"/>
      <c r="AU86" s="680"/>
      <c r="AV86" s="680"/>
      <c r="AW86" s="680"/>
      <c r="AX86" s="680"/>
      <c r="AY86" s="680"/>
      <c r="AZ86" s="680"/>
      <c r="BA86" s="680"/>
      <c r="BB86" s="680"/>
      <c r="GK86" s="376"/>
      <c r="GL86" s="362"/>
      <c r="GM86" s="307"/>
      <c r="GN86" s="224"/>
      <c r="GO86" s="188"/>
      <c r="GP86" s="923"/>
      <c r="GQ86" s="219"/>
      <c r="GR86" s="188"/>
      <c r="GS86" s="188"/>
      <c r="GT86" s="224"/>
      <c r="GU86" s="224"/>
      <c r="GV86" s="224"/>
      <c r="GW86" s="224"/>
      <c r="GX86" s="224"/>
      <c r="GY86" s="188"/>
      <c r="GZ86" s="401"/>
      <c r="HA86" s="188"/>
      <c r="HB86" s="188"/>
      <c r="HC86" s="188"/>
      <c r="HD86" s="188"/>
      <c r="HE86" s="188"/>
      <c r="HF86" s="188"/>
      <c r="HG86" s="188"/>
      <c r="HH86" s="401"/>
      <c r="HI86" s="188"/>
      <c r="HJ86" s="43"/>
      <c r="HK86" s="43"/>
      <c r="HL86" s="188"/>
      <c r="HM86" s="188"/>
      <c r="HN86" s="188"/>
      <c r="HO86" s="188"/>
      <c r="HP86" s="401"/>
      <c r="HQ86" s="188"/>
      <c r="HR86" s="188"/>
      <c r="HS86" s="188"/>
      <c r="HT86" s="188"/>
      <c r="HU86" s="188"/>
      <c r="HV86" s="188"/>
      <c r="HW86" s="188"/>
      <c r="HX86" s="188"/>
      <c r="HZ86" s="188"/>
      <c r="IA86" s="188"/>
      <c r="IB86" s="188"/>
      <c r="IC86" s="188"/>
      <c r="ID86" s="188"/>
      <c r="IE86" s="188"/>
      <c r="IF86" s="188"/>
      <c r="IG86" s="188"/>
      <c r="IH86" s="188"/>
      <c r="II86" s="188"/>
      <c r="IJ86" s="188"/>
      <c r="IK86" s="188"/>
      <c r="IL86" s="401"/>
      <c r="IM86" s="188"/>
      <c r="IN86" s="188"/>
      <c r="IO86" s="188"/>
      <c r="IP86" s="43"/>
      <c r="IQ86" s="43"/>
      <c r="IR86" s="401"/>
      <c r="IS86" s="188"/>
      <c r="IT86" s="188"/>
      <c r="IU86" s="188"/>
      <c r="IV86" s="188"/>
      <c r="IW86" s="188"/>
      <c r="IX86" s="188"/>
      <c r="IY86" s="188"/>
      <c r="IZ86" s="188"/>
      <c r="JA86" s="188"/>
      <c r="JB86" s="188"/>
      <c r="JC86" s="188"/>
      <c r="JD86" s="188"/>
      <c r="JE86" s="188"/>
      <c r="JF86" s="188"/>
      <c r="JG86" s="188"/>
      <c r="JH86" s="188"/>
      <c r="JI86" s="188"/>
      <c r="JJ86" s="188"/>
      <c r="JK86" s="188"/>
      <c r="JL86" s="188"/>
      <c r="JM86" s="188"/>
      <c r="JN86" s="188"/>
      <c r="JO86" s="188"/>
      <c r="JP86" s="188"/>
      <c r="JQ86" s="188"/>
    </row>
    <row r="87" spans="1:278" ht="15" customHeight="1">
      <c r="X87" s="29"/>
      <c r="Y87" s="29"/>
      <c r="Z87" s="29"/>
      <c r="AA87" s="680"/>
      <c r="AB87" s="29"/>
      <c r="AC87" s="29"/>
      <c r="AD87" s="29"/>
      <c r="AE87" s="29"/>
      <c r="AF87" s="680"/>
      <c r="AG87" s="680"/>
      <c r="AH87" s="680"/>
      <c r="AI87" s="680"/>
      <c r="AJ87" s="29"/>
      <c r="AM87" s="29"/>
      <c r="AN87" s="29"/>
      <c r="AO87" s="29"/>
      <c r="AP87" s="29"/>
      <c r="AQ87" s="29"/>
      <c r="AR87" s="29"/>
      <c r="AS87" s="680"/>
      <c r="AT87" s="680"/>
      <c r="AU87" s="680"/>
      <c r="AV87" s="680"/>
      <c r="AW87" s="680"/>
      <c r="AX87" s="680"/>
      <c r="AY87" s="680"/>
      <c r="AZ87" s="680"/>
      <c r="BA87" s="680"/>
      <c r="BB87" s="680"/>
      <c r="GK87" s="376"/>
      <c r="GL87" s="362"/>
      <c r="GM87" s="307"/>
      <c r="GN87" s="224"/>
      <c r="GO87" s="188"/>
      <c r="GP87" s="923"/>
      <c r="GQ87" s="219"/>
      <c r="GR87" s="188"/>
      <c r="GS87" s="188"/>
      <c r="GT87" s="224"/>
      <c r="GU87" s="224"/>
      <c r="GV87" s="224"/>
      <c r="GW87" s="224"/>
      <c r="GX87" s="224"/>
      <c r="GY87" s="188"/>
      <c r="GZ87" s="401"/>
      <c r="HA87" s="188"/>
      <c r="HB87" s="188"/>
      <c r="HC87" s="188"/>
      <c r="HD87" s="188"/>
      <c r="HE87" s="188"/>
      <c r="HF87" s="188"/>
      <c r="HG87" s="188"/>
      <c r="HH87" s="401"/>
      <c r="HI87" s="188"/>
      <c r="HJ87" s="188"/>
      <c r="HK87" s="188"/>
      <c r="HL87" s="188"/>
      <c r="HM87" s="188"/>
      <c r="HN87" s="188"/>
      <c r="HO87" s="188"/>
      <c r="HP87" s="401"/>
      <c r="HQ87" s="188"/>
      <c r="HR87" s="188"/>
      <c r="HS87" s="188"/>
      <c r="HT87" s="188"/>
      <c r="HU87" s="188"/>
      <c r="HV87" s="188"/>
      <c r="HW87" s="188"/>
      <c r="HX87" s="188"/>
      <c r="HZ87" s="188"/>
      <c r="IA87" s="188"/>
      <c r="IB87" s="188"/>
      <c r="IC87" s="188"/>
      <c r="ID87" s="188"/>
      <c r="IE87" s="188"/>
      <c r="IF87" s="188"/>
      <c r="IG87" s="188"/>
      <c r="IH87" s="188"/>
      <c r="II87" s="188"/>
      <c r="IJ87" s="188"/>
      <c r="IK87" s="188"/>
      <c r="IL87" s="401"/>
      <c r="IM87" s="188"/>
      <c r="IN87" s="188"/>
      <c r="IO87" s="188"/>
      <c r="IP87" s="188"/>
      <c r="IQ87" s="188"/>
      <c r="IR87" s="401"/>
      <c r="IS87" s="188"/>
      <c r="IT87" s="188"/>
      <c r="IU87" s="188"/>
      <c r="IV87" s="188"/>
      <c r="IW87" s="188"/>
      <c r="IX87" s="188"/>
      <c r="IY87" s="188"/>
      <c r="IZ87" s="188"/>
      <c r="JA87" s="188"/>
      <c r="JB87" s="188"/>
      <c r="JC87" s="188"/>
      <c r="JD87" s="188"/>
      <c r="JE87" s="188"/>
      <c r="JF87" s="188"/>
      <c r="JG87" s="188"/>
      <c r="JH87" s="188"/>
      <c r="JI87" s="188"/>
      <c r="JJ87" s="188"/>
      <c r="JK87" s="188"/>
      <c r="JL87" s="188"/>
      <c r="JM87" s="188"/>
      <c r="JN87" s="188"/>
      <c r="JO87" s="188"/>
      <c r="JP87" s="188"/>
      <c r="JQ87" s="188"/>
    </row>
    <row r="88" spans="1:278">
      <c r="X88" s="29"/>
      <c r="Y88" s="29"/>
      <c r="Z88" s="29"/>
      <c r="AA88" s="680"/>
      <c r="AB88" s="29"/>
      <c r="AC88" s="29"/>
      <c r="AD88" s="29"/>
      <c r="AE88" s="29"/>
      <c r="AF88" s="680"/>
      <c r="AG88" s="680"/>
      <c r="AH88" s="680"/>
      <c r="AI88" s="680"/>
      <c r="AJ88" s="29"/>
      <c r="AM88" s="29"/>
      <c r="AN88" s="29"/>
      <c r="AO88" s="29"/>
      <c r="AP88" s="29"/>
      <c r="AQ88" s="29"/>
      <c r="AR88" s="29"/>
      <c r="AS88" s="680"/>
      <c r="AT88" s="680"/>
      <c r="AU88" s="680"/>
      <c r="AV88" s="680"/>
      <c r="AW88" s="680"/>
      <c r="AX88" s="680"/>
      <c r="AY88" s="680"/>
      <c r="AZ88" s="680"/>
      <c r="BA88" s="680"/>
      <c r="BB88" s="680"/>
      <c r="GK88" s="376"/>
      <c r="GL88" s="362"/>
      <c r="GM88" s="307"/>
      <c r="GN88" s="224"/>
      <c r="GO88" s="188"/>
      <c r="GP88" s="923"/>
      <c r="GQ88" s="219"/>
      <c r="GR88" s="188"/>
      <c r="GS88" s="188"/>
      <c r="GT88" s="224"/>
      <c r="GU88" s="224"/>
      <c r="GV88" s="224"/>
      <c r="GW88" s="224"/>
      <c r="GX88" s="224"/>
      <c r="GY88" s="188"/>
      <c r="GZ88" s="401"/>
      <c r="HA88" s="188"/>
      <c r="HB88" s="188"/>
      <c r="HC88" s="188"/>
      <c r="HD88" s="188"/>
      <c r="HE88" s="188"/>
      <c r="HF88" s="188"/>
      <c r="HG88" s="188"/>
      <c r="HH88" s="401"/>
      <c r="HI88" s="188"/>
      <c r="HJ88" s="188"/>
      <c r="HK88" s="188"/>
      <c r="HL88" s="188"/>
      <c r="HM88" s="188"/>
      <c r="HN88" s="188"/>
      <c r="HO88" s="188"/>
      <c r="HP88" s="401"/>
      <c r="HQ88" s="188"/>
      <c r="HR88" s="188"/>
      <c r="HS88" s="188"/>
      <c r="HT88" s="188"/>
      <c r="HU88" s="188"/>
      <c r="HV88" s="188"/>
      <c r="HW88" s="188"/>
      <c r="HX88" s="188"/>
      <c r="HZ88" s="188"/>
      <c r="IA88" s="188"/>
      <c r="IB88" s="188"/>
      <c r="IC88" s="188"/>
      <c r="ID88" s="188"/>
      <c r="IE88" s="188"/>
      <c r="IF88" s="188"/>
      <c r="IG88" s="188"/>
      <c r="IH88" s="188"/>
      <c r="II88" s="188"/>
      <c r="IJ88" s="188"/>
      <c r="IK88" s="188"/>
      <c r="IL88" s="401"/>
      <c r="IM88" s="188"/>
      <c r="IN88" s="188"/>
      <c r="IO88" s="188"/>
      <c r="IP88" s="188"/>
      <c r="IQ88" s="188"/>
      <c r="IR88" s="401"/>
      <c r="IS88" s="188"/>
      <c r="IT88" s="188"/>
      <c r="IU88" s="188"/>
      <c r="IV88" s="188"/>
      <c r="IW88" s="188"/>
      <c r="IX88" s="188"/>
      <c r="IY88" s="188"/>
      <c r="IZ88" s="188"/>
      <c r="JA88" s="188"/>
      <c r="JB88" s="188"/>
      <c r="JC88" s="188"/>
      <c r="JD88" s="188"/>
      <c r="JE88" s="188"/>
      <c r="JF88" s="188"/>
      <c r="JG88" s="188"/>
      <c r="JH88" s="188"/>
      <c r="JI88" s="188"/>
      <c r="JJ88" s="188"/>
      <c r="JK88" s="188"/>
      <c r="JL88" s="188"/>
      <c r="JM88" s="188"/>
      <c r="JN88" s="188"/>
      <c r="JO88" s="188"/>
      <c r="JP88" s="188"/>
      <c r="JQ88" s="188"/>
    </row>
    <row r="89" spans="1:278">
      <c r="Z89" s="29"/>
      <c r="AA89" s="680"/>
      <c r="AD89" s="29"/>
      <c r="GK89" s="784">
        <f>SUM(C81:GI81)</f>
        <v>64849500</v>
      </c>
      <c r="GL89" s="362"/>
      <c r="GM89" s="307"/>
      <c r="GN89" s="224"/>
      <c r="GO89" s="188"/>
      <c r="GP89" s="923"/>
      <c r="GQ89" s="219"/>
      <c r="GR89" s="188"/>
      <c r="GS89" s="188"/>
      <c r="GT89" s="224"/>
      <c r="GU89" s="224"/>
      <c r="GV89" s="224"/>
      <c r="GW89" s="224"/>
      <c r="GX89" s="224"/>
      <c r="GY89" s="188"/>
      <c r="GZ89" s="401"/>
      <c r="HA89" s="188"/>
      <c r="HB89" s="188"/>
      <c r="HC89" s="188"/>
      <c r="HD89" s="188"/>
      <c r="HE89" s="188"/>
      <c r="HF89" s="188"/>
      <c r="HG89" s="188"/>
      <c r="HH89" s="401"/>
      <c r="HI89" s="188"/>
      <c r="HJ89" s="188"/>
      <c r="HK89" s="188"/>
      <c r="HL89" s="188"/>
      <c r="HM89" s="188"/>
      <c r="HN89" s="188"/>
      <c r="HO89" s="188"/>
      <c r="HP89" s="401"/>
      <c r="HQ89" s="188"/>
      <c r="HR89" s="188"/>
      <c r="HS89" s="188"/>
      <c r="HT89" s="188"/>
      <c r="HU89" s="188"/>
      <c r="HV89" s="188"/>
      <c r="HW89" s="188"/>
      <c r="HX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401"/>
      <c r="IP89" s="188"/>
      <c r="IQ89" s="188"/>
      <c r="IR89" s="401"/>
      <c r="IS89" s="188"/>
      <c r="IT89" s="188"/>
      <c r="IU89" s="188"/>
      <c r="IV89" s="188"/>
      <c r="IW89" s="188"/>
      <c r="IX89" s="188"/>
      <c r="IY89" s="188"/>
      <c r="IZ89" s="188"/>
      <c r="JA89" s="188"/>
      <c r="JB89" s="188"/>
      <c r="JC89" s="188"/>
      <c r="JD89" s="188"/>
      <c r="JE89" s="188"/>
      <c r="JF89" s="188"/>
      <c r="JG89" s="188"/>
      <c r="JH89" s="188"/>
      <c r="JI89" s="188"/>
      <c r="JJ89" s="188"/>
      <c r="JK89" s="188"/>
      <c r="JL89" s="188"/>
      <c r="JM89" s="188"/>
      <c r="JN89" s="188"/>
      <c r="JO89" s="188"/>
      <c r="JP89" s="188"/>
      <c r="JQ89" s="188"/>
    </row>
    <row r="90" spans="1:278">
      <c r="Z90" s="29"/>
      <c r="AA90" s="680"/>
      <c r="AD90" s="29"/>
      <c r="GK90" s="376"/>
      <c r="GL90" s="362"/>
      <c r="GM90" s="307"/>
      <c r="GN90" s="224"/>
      <c r="GO90" s="188"/>
      <c r="GP90" s="923"/>
      <c r="GQ90" s="219"/>
      <c r="GR90" s="188"/>
      <c r="GS90" s="188"/>
      <c r="GT90" s="224"/>
      <c r="GU90" s="224"/>
      <c r="GV90" s="224"/>
      <c r="GW90" s="224"/>
      <c r="GX90" s="224"/>
      <c r="GY90" s="188"/>
      <c r="GZ90" s="401"/>
      <c r="HA90" s="188"/>
      <c r="HB90" s="188"/>
      <c r="HC90" s="188"/>
      <c r="HD90" s="188"/>
      <c r="HE90" s="188"/>
      <c r="HF90" s="188"/>
      <c r="HG90" s="188"/>
      <c r="HH90" s="401"/>
      <c r="HI90" s="188"/>
      <c r="HJ90" s="188"/>
      <c r="HK90" s="188"/>
      <c r="HL90" s="188"/>
      <c r="HM90" s="188"/>
      <c r="HN90" s="188"/>
      <c r="HO90" s="188"/>
      <c r="HP90" s="401"/>
      <c r="HQ90" s="188"/>
      <c r="HR90" s="188"/>
      <c r="HS90" s="188"/>
      <c r="HT90" s="188"/>
      <c r="HU90" s="188"/>
      <c r="HV90" s="188"/>
      <c r="HW90" s="188"/>
      <c r="HX90" s="188"/>
      <c r="HZ90" s="188"/>
      <c r="IA90" s="188"/>
      <c r="IB90" s="188"/>
      <c r="IC90" s="188"/>
      <c r="ID90" s="188"/>
      <c r="IE90" s="188"/>
      <c r="IF90" s="188"/>
      <c r="IG90" s="188"/>
      <c r="IH90" s="188"/>
      <c r="II90" s="188"/>
      <c r="IJ90" s="188"/>
      <c r="IK90" s="188"/>
      <c r="IL90" s="401"/>
      <c r="IP90" s="188"/>
      <c r="IQ90" s="188"/>
      <c r="IR90" s="401"/>
      <c r="IS90" s="188"/>
      <c r="IT90" s="188"/>
      <c r="IU90" s="188"/>
      <c r="IV90" s="188"/>
      <c r="IW90" s="188"/>
      <c r="IX90" s="188"/>
      <c r="IY90" s="188"/>
      <c r="IZ90" s="188"/>
      <c r="JA90" s="188"/>
      <c r="JB90" s="188"/>
      <c r="JC90" s="188"/>
      <c r="JD90" s="188"/>
      <c r="JE90" s="188"/>
      <c r="JF90" s="188"/>
      <c r="JG90" s="188"/>
      <c r="JH90" s="188"/>
      <c r="JI90" s="188"/>
      <c r="JJ90" s="188"/>
      <c r="JK90" s="188"/>
      <c r="JL90" s="188"/>
      <c r="JM90" s="188"/>
      <c r="JN90" s="188"/>
      <c r="JO90" s="188"/>
      <c r="JP90" s="188"/>
      <c r="JQ90" s="188"/>
    </row>
    <row r="91" spans="1:278">
      <c r="Z91" s="29"/>
      <c r="AA91" s="680"/>
      <c r="AD91" s="29"/>
      <c r="GK91" s="376"/>
      <c r="GL91" s="362"/>
      <c r="GM91" s="307"/>
      <c r="GN91" s="224"/>
      <c r="GO91" s="188"/>
      <c r="GP91" s="923"/>
      <c r="GQ91" s="219"/>
      <c r="GR91" s="188"/>
      <c r="GS91" s="188"/>
      <c r="GT91" s="224"/>
      <c r="GU91" s="224"/>
      <c r="GV91" s="224"/>
      <c r="GW91" s="224"/>
      <c r="GX91" s="224"/>
      <c r="GY91" s="188"/>
      <c r="GZ91" s="401"/>
      <c r="HA91" s="188"/>
      <c r="HB91" s="188"/>
      <c r="HC91" s="188"/>
      <c r="HD91" s="188"/>
      <c r="HE91" s="188"/>
      <c r="HF91" s="188"/>
      <c r="HG91" s="188"/>
      <c r="HH91" s="401"/>
      <c r="HI91" s="188"/>
      <c r="HJ91" s="188"/>
      <c r="HK91" s="188"/>
      <c r="HL91" s="188"/>
      <c r="HM91" s="188"/>
      <c r="HN91" s="188"/>
      <c r="HO91" s="188"/>
      <c r="HP91" s="401"/>
      <c r="HQ91" s="188"/>
      <c r="HR91" s="188"/>
      <c r="HS91" s="188"/>
      <c r="HT91" s="188"/>
      <c r="HU91" s="188"/>
      <c r="HV91" s="188"/>
      <c r="HW91" s="188"/>
      <c r="HX91" s="188"/>
      <c r="HZ91" s="188"/>
      <c r="IA91" s="188"/>
      <c r="IB91" s="188"/>
      <c r="IC91" s="188"/>
      <c r="ID91" s="188"/>
      <c r="IE91" s="188"/>
      <c r="IF91" s="188"/>
      <c r="IG91" s="188"/>
      <c r="IH91" s="188"/>
      <c r="II91" s="188"/>
      <c r="IJ91" s="188"/>
      <c r="IK91" s="188"/>
      <c r="IL91" s="401"/>
      <c r="IP91" s="188"/>
      <c r="IQ91" s="188"/>
      <c r="IR91" s="401"/>
      <c r="IS91" s="188"/>
      <c r="IT91" s="188"/>
      <c r="IU91" s="188"/>
      <c r="IV91" s="188"/>
      <c r="IW91" s="188"/>
      <c r="IX91" s="188"/>
      <c r="IY91" s="188"/>
      <c r="IZ91" s="188"/>
      <c r="JA91" s="188"/>
      <c r="JB91" s="188"/>
      <c r="JC91" s="188"/>
      <c r="JD91" s="188"/>
      <c r="JE91" s="188"/>
      <c r="JF91" s="188"/>
      <c r="JG91" s="188"/>
      <c r="JH91" s="188"/>
      <c r="JI91" s="188"/>
      <c r="JJ91" s="188"/>
      <c r="JK91" s="188"/>
      <c r="JL91" s="188"/>
      <c r="JM91" s="188"/>
      <c r="JN91" s="188"/>
      <c r="JO91" s="188"/>
      <c r="JP91" s="188"/>
      <c r="JQ91" s="188"/>
    </row>
    <row r="92" spans="1:278">
      <c r="Z92" s="29"/>
      <c r="AA92" s="680"/>
      <c r="AD92" s="29"/>
      <c r="GK92" s="785"/>
      <c r="GL92" s="362"/>
      <c r="GM92" s="307"/>
      <c r="GN92" s="224"/>
      <c r="GO92" s="188"/>
      <c r="GP92" s="923"/>
      <c r="GQ92" s="219"/>
      <c r="GR92" s="188"/>
      <c r="GS92" s="188"/>
      <c r="GT92" s="224"/>
      <c r="GU92" s="224"/>
      <c r="GV92" s="224"/>
      <c r="GW92" s="224"/>
      <c r="GX92" s="224"/>
      <c r="GY92" s="188"/>
      <c r="GZ92" s="401"/>
      <c r="HA92" s="188"/>
      <c r="HB92" s="188"/>
      <c r="HC92" s="188"/>
      <c r="HD92" s="188"/>
      <c r="HE92" s="188"/>
      <c r="HF92" s="188"/>
      <c r="HG92" s="188"/>
      <c r="HH92" s="401"/>
      <c r="HI92" s="188"/>
      <c r="HJ92" s="188"/>
      <c r="HK92" s="188"/>
      <c r="HL92" s="188"/>
      <c r="HM92" s="188"/>
      <c r="HN92" s="188"/>
      <c r="HO92" s="188"/>
      <c r="HP92" s="401"/>
      <c r="HQ92" s="188"/>
      <c r="HR92" s="188"/>
      <c r="HS92" s="188"/>
      <c r="HT92" s="188"/>
      <c r="HU92" s="188"/>
      <c r="HV92" s="188"/>
      <c r="HW92" s="188"/>
      <c r="HX92" s="188"/>
      <c r="HZ92" s="188"/>
      <c r="IA92" s="188"/>
      <c r="IB92" s="188"/>
      <c r="IC92" s="188"/>
      <c r="ID92" s="188"/>
      <c r="IE92" s="188"/>
      <c r="IF92" s="188"/>
      <c r="IG92" s="188"/>
      <c r="IH92" s="188"/>
      <c r="II92" s="188"/>
      <c r="IJ92" s="188"/>
      <c r="IK92" s="188"/>
      <c r="IL92" s="401"/>
      <c r="IP92" s="188"/>
      <c r="IQ92" s="188"/>
      <c r="IR92" s="401"/>
      <c r="IS92" s="188"/>
      <c r="IT92" s="188"/>
      <c r="IU92" s="188"/>
      <c r="IV92" s="188"/>
      <c r="IW92" s="188"/>
      <c r="IX92" s="188"/>
      <c r="IY92" s="188"/>
      <c r="IZ92" s="188"/>
      <c r="JA92" s="188"/>
      <c r="JB92" s="188"/>
      <c r="JC92" s="188"/>
      <c r="JD92" s="188"/>
      <c r="JE92" s="188"/>
      <c r="JF92" s="188"/>
      <c r="JG92" s="188"/>
      <c r="JH92" s="188"/>
      <c r="JI92" s="188"/>
      <c r="JJ92" s="188"/>
      <c r="JK92" s="188"/>
      <c r="JL92" s="188"/>
      <c r="JM92" s="188"/>
      <c r="JN92" s="188"/>
      <c r="JO92" s="188"/>
      <c r="JP92" s="188"/>
      <c r="JQ92" s="188"/>
    </row>
    <row r="93" spans="1:278">
      <c r="Z93" s="29"/>
      <c r="AA93" s="680"/>
      <c r="AD93" s="29"/>
      <c r="GK93" s="785"/>
      <c r="GL93" s="362"/>
      <c r="GM93" s="307"/>
      <c r="GN93" s="224"/>
      <c r="GO93" s="188"/>
      <c r="GP93" s="923"/>
      <c r="GQ93" s="219"/>
      <c r="GR93" s="188"/>
      <c r="GS93" s="188"/>
      <c r="GT93" s="224"/>
      <c r="GU93" s="224"/>
      <c r="GV93" s="224"/>
      <c r="GW93" s="224"/>
      <c r="GX93" s="224"/>
      <c r="GY93" s="188"/>
      <c r="GZ93" s="401"/>
      <c r="HA93" s="188"/>
      <c r="HB93" s="188"/>
      <c r="HC93" s="188"/>
      <c r="HD93" s="188"/>
      <c r="HE93" s="188"/>
      <c r="HF93" s="188"/>
      <c r="HG93" s="188"/>
      <c r="HH93" s="401"/>
      <c r="HI93" s="188"/>
      <c r="HJ93" s="188"/>
      <c r="HK93" s="188"/>
      <c r="HL93" s="188"/>
      <c r="HM93" s="188"/>
      <c r="HN93" s="188"/>
      <c r="HO93" s="188"/>
      <c r="HP93" s="401"/>
      <c r="HQ93" s="188"/>
      <c r="HR93" s="188"/>
      <c r="HS93" s="188"/>
      <c r="HT93" s="188"/>
      <c r="HU93" s="188"/>
      <c r="HV93" s="188"/>
      <c r="HW93" s="188"/>
      <c r="HX93" s="188"/>
      <c r="HZ93" s="188"/>
      <c r="IA93" s="188"/>
      <c r="IB93" s="188"/>
      <c r="IC93" s="188"/>
      <c r="ID93" s="188"/>
      <c r="IE93" s="188"/>
      <c r="IF93" s="188"/>
      <c r="IG93" s="188"/>
      <c r="IH93" s="188"/>
      <c r="II93" s="188"/>
      <c r="IJ93" s="188"/>
      <c r="IK93" s="188"/>
      <c r="IL93" s="401"/>
      <c r="IP93" s="188"/>
      <c r="IQ93" s="188"/>
      <c r="IR93" s="401"/>
      <c r="IS93" s="188"/>
      <c r="IT93" s="188"/>
      <c r="IU93" s="188"/>
      <c r="IV93" s="188"/>
      <c r="IW93" s="188"/>
      <c r="IX93" s="188"/>
      <c r="IY93" s="188"/>
      <c r="IZ93" s="188"/>
      <c r="JA93" s="188"/>
      <c r="JB93" s="188"/>
      <c r="JC93" s="188"/>
      <c r="JD93" s="188"/>
      <c r="JE93" s="188"/>
      <c r="JF93" s="188"/>
      <c r="JG93" s="188"/>
      <c r="JH93" s="188"/>
      <c r="JI93" s="188"/>
      <c r="JJ93" s="188"/>
      <c r="JK93" s="188"/>
      <c r="JL93" s="188"/>
      <c r="JM93" s="188"/>
      <c r="JN93" s="188"/>
      <c r="JO93" s="188"/>
      <c r="JP93" s="188"/>
      <c r="JQ93" s="188"/>
    </row>
    <row r="94" spans="1:278">
      <c r="AD94" s="29"/>
      <c r="AE94" s="29"/>
      <c r="AF94" s="680"/>
      <c r="AG94" s="680"/>
      <c r="AH94" s="680"/>
      <c r="AI94" s="680"/>
      <c r="AJ94" s="29"/>
      <c r="AM94" s="29"/>
      <c r="AN94" s="29"/>
      <c r="AO94" s="29"/>
      <c r="AP94" s="29"/>
      <c r="AQ94" s="29"/>
      <c r="AR94" s="29"/>
      <c r="AS94" s="680"/>
      <c r="AT94" s="680"/>
      <c r="AU94" s="680"/>
      <c r="AV94" s="680"/>
      <c r="AW94" s="680"/>
      <c r="AX94" s="680"/>
      <c r="AY94" s="680"/>
      <c r="AZ94" s="680"/>
      <c r="BA94" s="680"/>
      <c r="BB94" s="680"/>
      <c r="GK94" s="376"/>
      <c r="GL94" s="362"/>
      <c r="GM94" s="307"/>
      <c r="GN94" s="224"/>
      <c r="GO94" s="188"/>
      <c r="GP94" s="923"/>
      <c r="GQ94" s="219"/>
      <c r="GR94" s="188"/>
      <c r="GS94" s="188"/>
      <c r="GT94" s="224"/>
      <c r="GU94" s="224"/>
      <c r="GV94" s="224"/>
      <c r="GW94" s="224"/>
      <c r="GX94" s="224"/>
      <c r="GY94" s="188"/>
      <c r="GZ94" s="401"/>
      <c r="HA94" s="188"/>
      <c r="HB94" s="188"/>
      <c r="HC94" s="188"/>
      <c r="HD94" s="188"/>
      <c r="HE94" s="188"/>
      <c r="HF94" s="188"/>
      <c r="HG94" s="188"/>
      <c r="HH94" s="401"/>
      <c r="HI94" s="188"/>
      <c r="HJ94" s="188"/>
      <c r="HK94" s="188"/>
      <c r="HL94" s="188"/>
      <c r="HM94" s="188"/>
      <c r="HN94" s="188"/>
      <c r="HO94" s="188"/>
      <c r="HP94" s="401"/>
      <c r="HQ94" s="188"/>
      <c r="HR94" s="188"/>
      <c r="HS94" s="188"/>
      <c r="HT94" s="188"/>
      <c r="HU94" s="188"/>
      <c r="HV94" s="188"/>
      <c r="HW94" s="188"/>
      <c r="HX94" s="188"/>
      <c r="HZ94" s="188"/>
      <c r="IA94" s="188"/>
      <c r="IB94" s="188"/>
      <c r="IC94" s="188"/>
      <c r="ID94" s="188"/>
      <c r="IE94" s="188"/>
      <c r="IF94" s="188"/>
      <c r="IG94" s="188"/>
      <c r="IH94" s="188"/>
      <c r="II94" s="188"/>
      <c r="IJ94" s="188"/>
      <c r="IK94" s="188"/>
      <c r="IL94" s="401"/>
      <c r="IP94" s="188"/>
      <c r="IQ94" s="188"/>
      <c r="IR94" s="401"/>
      <c r="IS94" s="188"/>
      <c r="IT94" s="188"/>
      <c r="IU94" s="188"/>
      <c r="IV94" s="188"/>
      <c r="IW94" s="188"/>
      <c r="IX94" s="188"/>
      <c r="IY94" s="188"/>
      <c r="IZ94" s="188"/>
      <c r="JA94" s="188"/>
      <c r="JB94" s="188"/>
      <c r="JC94" s="188"/>
      <c r="JD94" s="188"/>
      <c r="JE94" s="188"/>
      <c r="JF94" s="188"/>
      <c r="JG94" s="188"/>
      <c r="JH94" s="188"/>
      <c r="JI94" s="188"/>
      <c r="JJ94" s="188"/>
      <c r="JK94" s="188"/>
      <c r="JL94" s="188"/>
      <c r="JM94" s="188"/>
      <c r="JN94" s="188"/>
      <c r="JO94" s="188"/>
      <c r="JP94" s="188"/>
      <c r="JQ94" s="188"/>
    </row>
    <row r="95" spans="1:278">
      <c r="AD95" s="29"/>
      <c r="GK95" s="376"/>
      <c r="GL95" s="362"/>
      <c r="GM95" s="307"/>
      <c r="GN95" s="224"/>
      <c r="GO95" s="188"/>
      <c r="GP95" s="923"/>
      <c r="GQ95" s="219"/>
      <c r="GR95" s="188"/>
      <c r="GS95" s="188"/>
      <c r="GT95" s="224"/>
      <c r="GU95" s="224"/>
      <c r="GV95" s="224"/>
      <c r="GW95" s="224"/>
      <c r="GX95" s="224"/>
      <c r="GY95" s="188"/>
      <c r="GZ95" s="401"/>
      <c r="HA95" s="188"/>
      <c r="HB95" s="188"/>
      <c r="HC95" s="188"/>
      <c r="HD95" s="188"/>
      <c r="HE95" s="188"/>
      <c r="HF95" s="188"/>
      <c r="HG95" s="188"/>
      <c r="HH95" s="401"/>
      <c r="HI95" s="188"/>
      <c r="HJ95" s="188"/>
      <c r="HK95" s="188"/>
      <c r="HL95" s="188"/>
      <c r="HM95" s="188"/>
      <c r="HN95" s="188"/>
      <c r="HO95" s="188"/>
      <c r="HP95" s="401"/>
      <c r="HQ95" s="188"/>
      <c r="HR95" s="188"/>
      <c r="HS95" s="188"/>
      <c r="HT95" s="188"/>
      <c r="HU95" s="188"/>
      <c r="HV95" s="188"/>
      <c r="HW95" s="188"/>
      <c r="HX95" s="188"/>
      <c r="HZ95" s="188"/>
      <c r="IA95" s="188"/>
      <c r="IB95" s="188"/>
      <c r="IC95" s="188"/>
      <c r="ID95" s="188"/>
      <c r="IE95" s="188"/>
      <c r="IF95" s="188"/>
      <c r="IG95" s="188"/>
      <c r="IH95" s="188"/>
      <c r="II95" s="188"/>
      <c r="IJ95" s="188"/>
      <c r="IK95" s="188"/>
      <c r="IL95" s="401"/>
      <c r="IP95" s="188"/>
      <c r="IQ95" s="188"/>
      <c r="IR95" s="401"/>
      <c r="IS95" s="188"/>
      <c r="IT95" s="188"/>
      <c r="IU95" s="188"/>
      <c r="IV95" s="188"/>
      <c r="IW95" s="188"/>
      <c r="IX95" s="188"/>
      <c r="IY95" s="188"/>
      <c r="IZ95" s="188"/>
      <c r="JA95" s="188"/>
      <c r="JB95" s="188"/>
      <c r="JC95" s="188"/>
      <c r="JD95" s="188"/>
      <c r="JE95" s="188"/>
      <c r="JF95" s="188"/>
      <c r="JG95" s="188"/>
      <c r="JH95" s="188"/>
      <c r="JI95" s="188"/>
      <c r="JJ95" s="188"/>
      <c r="JK95" s="188"/>
      <c r="JL95" s="188"/>
      <c r="JM95" s="188"/>
      <c r="JN95" s="188"/>
      <c r="JO95" s="188"/>
      <c r="JP95" s="188"/>
      <c r="JQ95" s="188"/>
    </row>
    <row r="96" spans="1:278">
      <c r="AD96" s="29"/>
      <c r="GK96" s="376"/>
      <c r="GL96" s="362"/>
      <c r="GM96" s="307"/>
      <c r="GN96" s="224"/>
      <c r="GO96" s="188"/>
      <c r="GP96" s="923"/>
      <c r="GQ96" s="219"/>
      <c r="GR96" s="188"/>
      <c r="GS96" s="188"/>
      <c r="GT96" s="224"/>
      <c r="GU96" s="224"/>
      <c r="GV96" s="224"/>
      <c r="GW96" s="224"/>
      <c r="GX96" s="224"/>
      <c r="GY96" s="188"/>
      <c r="GZ96" s="401"/>
      <c r="HA96" s="188"/>
      <c r="HB96" s="188"/>
      <c r="HC96" s="188"/>
      <c r="HD96" s="188"/>
      <c r="HE96" s="188"/>
      <c r="HF96" s="188"/>
      <c r="HG96" s="188"/>
      <c r="HH96" s="401"/>
      <c r="HI96" s="188"/>
      <c r="HJ96" s="188"/>
      <c r="HK96" s="188"/>
      <c r="HL96" s="188"/>
      <c r="HM96" s="188"/>
      <c r="HN96" s="188"/>
      <c r="HO96" s="188"/>
      <c r="HP96" s="401"/>
      <c r="HQ96" s="188"/>
      <c r="HR96" s="188"/>
      <c r="HS96" s="188"/>
      <c r="HT96" s="188"/>
      <c r="HU96" s="188"/>
      <c r="HV96" s="188"/>
      <c r="HW96" s="188"/>
      <c r="HX96" s="188"/>
      <c r="HZ96" s="188"/>
      <c r="IA96" s="188"/>
      <c r="IB96" s="188"/>
      <c r="IC96" s="188"/>
      <c r="ID96" s="188"/>
      <c r="IE96" s="188"/>
      <c r="IF96" s="188"/>
      <c r="IG96" s="188"/>
      <c r="IH96" s="188"/>
      <c r="II96" s="188"/>
      <c r="IJ96" s="188"/>
      <c r="IK96" s="188"/>
      <c r="IL96" s="401"/>
      <c r="IP96" s="188"/>
      <c r="IQ96" s="188"/>
      <c r="IR96" s="401"/>
      <c r="IS96" s="188"/>
      <c r="IT96" s="188"/>
      <c r="IU96" s="188"/>
      <c r="IV96" s="188"/>
      <c r="IW96" s="188"/>
      <c r="IX96" s="188"/>
      <c r="IY96" s="188"/>
      <c r="IZ96" s="188"/>
      <c r="JA96" s="188"/>
      <c r="JB96" s="188"/>
      <c r="JC96" s="188"/>
      <c r="JD96" s="188"/>
      <c r="JE96" s="188"/>
      <c r="JF96" s="188"/>
      <c r="JG96" s="188"/>
      <c r="JH96" s="188"/>
      <c r="JI96" s="188"/>
      <c r="JJ96" s="188"/>
      <c r="JK96" s="188"/>
      <c r="JL96" s="188"/>
      <c r="JM96" s="188"/>
      <c r="JN96" s="188"/>
      <c r="JO96" s="188"/>
      <c r="JP96" s="188"/>
      <c r="JQ96" s="188"/>
    </row>
    <row r="97" spans="30:277">
      <c r="AD97" s="29"/>
      <c r="GK97" s="376"/>
      <c r="GL97" s="362"/>
      <c r="GM97" s="307"/>
      <c r="GN97" s="224"/>
      <c r="GO97" s="188"/>
      <c r="GP97" s="923"/>
      <c r="GQ97" s="219"/>
      <c r="GR97" s="188"/>
      <c r="GS97" s="188"/>
      <c r="GT97" s="224"/>
      <c r="GU97" s="224"/>
      <c r="GV97" s="224"/>
      <c r="GW97" s="224"/>
      <c r="GX97" s="224"/>
      <c r="GY97" s="188"/>
      <c r="GZ97" s="401"/>
      <c r="HA97" s="188"/>
      <c r="HB97" s="188"/>
      <c r="HC97" s="188"/>
      <c r="HD97" s="188"/>
      <c r="HE97" s="188"/>
      <c r="HF97" s="188"/>
      <c r="HG97" s="188"/>
      <c r="HH97" s="401"/>
      <c r="HI97" s="188"/>
      <c r="HJ97" s="188"/>
      <c r="HK97" s="188"/>
      <c r="HL97" s="188"/>
      <c r="HM97" s="188"/>
      <c r="HN97" s="188"/>
      <c r="HO97" s="188"/>
      <c r="HP97" s="401"/>
      <c r="HQ97" s="188"/>
      <c r="HR97" s="188"/>
      <c r="HS97" s="188"/>
      <c r="HT97" s="188"/>
      <c r="HU97" s="188"/>
      <c r="HV97" s="188"/>
      <c r="HW97" s="188"/>
      <c r="HX97" s="188"/>
      <c r="HZ97" s="188"/>
      <c r="IA97" s="188"/>
      <c r="IB97" s="188"/>
      <c r="IC97" s="188"/>
      <c r="ID97" s="188"/>
      <c r="IE97" s="188"/>
      <c r="IF97" s="188"/>
      <c r="IG97" s="188"/>
      <c r="IH97" s="188"/>
      <c r="II97" s="188"/>
      <c r="IJ97" s="188"/>
      <c r="IK97" s="188"/>
      <c r="IL97" s="401"/>
      <c r="IP97" s="188"/>
      <c r="IQ97" s="188"/>
      <c r="IR97" s="401"/>
      <c r="IS97" s="188"/>
      <c r="IT97" s="188"/>
      <c r="IU97" s="188"/>
      <c r="IV97" s="188"/>
      <c r="IW97" s="188"/>
      <c r="IX97" s="188"/>
      <c r="IY97" s="188"/>
      <c r="IZ97" s="188"/>
      <c r="JA97" s="188"/>
      <c r="JB97" s="188"/>
      <c r="JC97" s="188"/>
      <c r="JD97" s="188"/>
      <c r="JE97" s="188"/>
      <c r="JF97" s="188"/>
      <c r="JG97" s="188"/>
      <c r="JH97" s="188"/>
      <c r="JI97" s="188"/>
      <c r="JJ97" s="188"/>
      <c r="JK97" s="188"/>
      <c r="JL97" s="188"/>
      <c r="JM97" s="188"/>
      <c r="JN97" s="188"/>
      <c r="JO97" s="188"/>
      <c r="JP97" s="188"/>
      <c r="JQ97" s="188"/>
    </row>
    <row r="98" spans="30:277">
      <c r="AD98" s="29"/>
      <c r="GK98" s="376"/>
      <c r="GL98" s="362"/>
      <c r="GM98" s="307"/>
      <c r="GN98" s="224"/>
      <c r="GO98" s="188"/>
      <c r="GP98" s="923"/>
      <c r="GQ98" s="219"/>
      <c r="GR98" s="188"/>
      <c r="GS98" s="188"/>
      <c r="GT98" s="224"/>
      <c r="GU98" s="224"/>
      <c r="GV98" s="224"/>
      <c r="GW98" s="224"/>
      <c r="GX98" s="224"/>
      <c r="GY98" s="188"/>
      <c r="GZ98" s="401"/>
      <c r="HA98" s="188"/>
      <c r="HB98" s="188"/>
      <c r="HC98" s="188"/>
      <c r="HD98" s="188"/>
      <c r="HE98" s="188"/>
      <c r="HF98" s="188"/>
      <c r="HG98" s="188"/>
      <c r="HH98" s="401"/>
      <c r="HI98" s="188"/>
      <c r="HJ98" s="188"/>
      <c r="HK98" s="188"/>
      <c r="HL98" s="188"/>
      <c r="HM98" s="188"/>
      <c r="HN98" s="188"/>
      <c r="HO98" s="188"/>
      <c r="HP98" s="401"/>
      <c r="HQ98" s="188"/>
      <c r="HR98" s="188"/>
      <c r="HS98" s="188"/>
      <c r="HT98" s="188"/>
      <c r="HU98" s="188"/>
      <c r="HV98" s="188"/>
      <c r="HW98" s="188"/>
      <c r="HX98" s="188"/>
      <c r="HZ98" s="188"/>
      <c r="IA98" s="188"/>
      <c r="IB98" s="188"/>
      <c r="IC98" s="188"/>
      <c r="ID98" s="188"/>
      <c r="IE98" s="188"/>
      <c r="IF98" s="188"/>
      <c r="IG98" s="188"/>
      <c r="IH98" s="188"/>
      <c r="II98" s="188"/>
      <c r="IJ98" s="188"/>
      <c r="IK98" s="188"/>
      <c r="IL98" s="401"/>
      <c r="IP98" s="188"/>
      <c r="IQ98" s="188"/>
      <c r="IS98" s="188"/>
      <c r="IT98" s="188"/>
      <c r="IU98" s="188"/>
      <c r="IV98" s="188"/>
      <c r="IW98" s="188"/>
      <c r="IX98" s="188"/>
      <c r="IY98" s="188"/>
      <c r="IZ98" s="188"/>
      <c r="JA98" s="188"/>
      <c r="JB98" s="188"/>
      <c r="JC98" s="188"/>
      <c r="JD98" s="188"/>
      <c r="JE98" s="188"/>
      <c r="JF98" s="188"/>
      <c r="JG98" s="188"/>
      <c r="JH98" s="188"/>
      <c r="JI98" s="188"/>
      <c r="JJ98" s="188"/>
      <c r="JK98" s="188"/>
      <c r="JL98" s="188"/>
      <c r="JM98" s="188"/>
      <c r="JN98" s="188"/>
      <c r="JO98" s="188"/>
      <c r="JP98" s="188"/>
      <c r="JQ98" s="188"/>
    </row>
    <row r="99" spans="30:277">
      <c r="AD99" s="29"/>
      <c r="GK99" s="376"/>
      <c r="GL99" s="362"/>
      <c r="GM99" s="307"/>
      <c r="GN99" s="224"/>
      <c r="GO99" s="188"/>
      <c r="GP99" s="923"/>
      <c r="GQ99" s="219"/>
      <c r="GR99" s="188"/>
      <c r="GS99" s="188"/>
      <c r="GT99" s="224"/>
      <c r="GU99" s="224"/>
      <c r="GV99" s="224"/>
      <c r="GW99" s="224"/>
      <c r="GX99" s="224"/>
      <c r="GY99" s="188"/>
      <c r="GZ99" s="401"/>
      <c r="HA99" s="188"/>
      <c r="HB99" s="188"/>
      <c r="HC99" s="188"/>
      <c r="HD99" s="188"/>
      <c r="HE99" s="188"/>
      <c r="HF99" s="188"/>
      <c r="HG99" s="188"/>
      <c r="HH99" s="401"/>
      <c r="HI99" s="188"/>
      <c r="HJ99" s="188"/>
      <c r="HK99" s="188"/>
      <c r="HL99" s="188"/>
      <c r="HM99" s="188"/>
      <c r="HN99" s="188"/>
      <c r="HO99" s="188"/>
      <c r="HP99" s="401"/>
      <c r="HQ99" s="188"/>
      <c r="HR99" s="188"/>
      <c r="HS99" s="188"/>
      <c r="HT99" s="188"/>
      <c r="HU99" s="188"/>
      <c r="HV99" s="188"/>
      <c r="HW99" s="188"/>
      <c r="HX99" s="188"/>
      <c r="HZ99" s="188"/>
      <c r="IA99" s="188"/>
      <c r="IB99" s="188"/>
      <c r="IC99" s="188"/>
      <c r="ID99" s="188"/>
      <c r="IE99" s="188"/>
      <c r="IF99" s="188"/>
      <c r="IG99" s="188"/>
      <c r="IH99" s="188"/>
      <c r="II99" s="188"/>
      <c r="IJ99" s="188"/>
      <c r="IK99" s="188"/>
      <c r="IL99" s="401"/>
      <c r="IS99" s="188"/>
      <c r="IT99" s="188"/>
      <c r="IU99" s="188"/>
      <c r="IV99" s="188"/>
      <c r="IW99" s="188"/>
      <c r="IX99" s="188"/>
      <c r="IY99" s="188"/>
      <c r="IZ99" s="188"/>
      <c r="JA99" s="188"/>
      <c r="JB99" s="188"/>
      <c r="JC99" s="188"/>
      <c r="JD99" s="188"/>
      <c r="JE99" s="188"/>
      <c r="JF99" s="188"/>
      <c r="JG99" s="188"/>
      <c r="JH99" s="188"/>
      <c r="JI99" s="188"/>
      <c r="JJ99" s="188"/>
      <c r="JK99" s="188"/>
      <c r="JL99" s="188"/>
      <c r="JM99" s="188"/>
      <c r="JN99" s="188"/>
      <c r="JO99" s="188"/>
      <c r="JP99" s="188"/>
      <c r="JQ99" s="188"/>
    </row>
    <row r="100" spans="30:277">
      <c r="AD100" s="29"/>
      <c r="GK100" s="376"/>
      <c r="GL100" s="362"/>
      <c r="GM100" s="307"/>
      <c r="GN100" s="224"/>
      <c r="GO100" s="188"/>
      <c r="GP100" s="923"/>
      <c r="GQ100" s="219"/>
      <c r="GR100" s="188"/>
      <c r="GS100" s="188"/>
      <c r="GT100" s="224"/>
      <c r="GU100" s="224"/>
      <c r="GV100" s="224"/>
      <c r="GW100" s="224"/>
      <c r="GX100" s="224"/>
      <c r="GY100" s="188"/>
      <c r="GZ100" s="401"/>
      <c r="HA100" s="188"/>
      <c r="HB100" s="188"/>
      <c r="HC100" s="188"/>
      <c r="HD100" s="188"/>
      <c r="HE100" s="188"/>
      <c r="HF100" s="188"/>
      <c r="HG100" s="188"/>
      <c r="HH100" s="401"/>
      <c r="HI100" s="188"/>
      <c r="HJ100" s="188"/>
      <c r="HK100" s="188"/>
      <c r="HL100" s="188"/>
      <c r="HM100" s="188"/>
      <c r="HN100" s="188"/>
      <c r="HO100" s="188"/>
      <c r="HP100" s="401"/>
      <c r="HQ100" s="188"/>
      <c r="HR100" s="188"/>
      <c r="HS100" s="188"/>
      <c r="HT100" s="188"/>
      <c r="HU100" s="188"/>
      <c r="HV100" s="188"/>
      <c r="HW100" s="188"/>
      <c r="HX100" s="188"/>
      <c r="HZ100" s="188"/>
      <c r="IA100" s="188"/>
      <c r="IB100" s="188"/>
      <c r="IC100" s="188"/>
      <c r="ID100" s="188"/>
      <c r="IE100" s="188"/>
      <c r="IF100" s="188"/>
      <c r="IG100" s="188"/>
      <c r="IH100" s="188"/>
      <c r="II100" s="188"/>
      <c r="IJ100" s="188"/>
      <c r="IK100" s="188"/>
      <c r="IL100" s="401"/>
      <c r="IS100" s="188"/>
      <c r="IT100" s="188"/>
      <c r="IU100" s="188"/>
      <c r="IV100" s="188"/>
      <c r="IW100" s="188"/>
      <c r="IX100" s="188"/>
      <c r="IY100" s="188"/>
      <c r="IZ100" s="188"/>
      <c r="JA100" s="188"/>
      <c r="JB100" s="188"/>
      <c r="JC100" s="188"/>
      <c r="JD100" s="188"/>
      <c r="JE100" s="188"/>
      <c r="JF100" s="188"/>
      <c r="JG100" s="188"/>
      <c r="JH100" s="188"/>
      <c r="JI100" s="188"/>
      <c r="JJ100" s="188"/>
      <c r="JK100" s="188"/>
      <c r="JL100" s="188"/>
      <c r="JM100" s="188"/>
      <c r="JN100" s="188"/>
      <c r="JO100" s="188"/>
      <c r="JP100" s="188"/>
      <c r="JQ100" s="188"/>
    </row>
    <row r="101" spans="30:277">
      <c r="AD101" s="29"/>
      <c r="GK101" s="376"/>
      <c r="GL101" s="362"/>
      <c r="GM101" s="307"/>
      <c r="GN101" s="224"/>
      <c r="GO101" s="188"/>
      <c r="GP101" s="923"/>
      <c r="GQ101" s="219"/>
      <c r="GR101" s="188"/>
      <c r="GS101" s="188"/>
      <c r="GT101" s="224"/>
      <c r="GU101" s="224"/>
      <c r="GV101" s="224"/>
      <c r="GW101" s="224"/>
      <c r="GX101" s="224"/>
      <c r="GY101" s="188"/>
      <c r="GZ101" s="401"/>
      <c r="HA101" s="188"/>
      <c r="HB101" s="188"/>
      <c r="HC101" s="188"/>
      <c r="HD101" s="188"/>
      <c r="HE101" s="188"/>
      <c r="HF101" s="188"/>
      <c r="HG101" s="188"/>
      <c r="HH101" s="401"/>
      <c r="HI101" s="188"/>
      <c r="HJ101" s="188"/>
      <c r="HK101" s="188"/>
      <c r="HL101" s="188"/>
      <c r="HM101" s="188"/>
      <c r="HN101" s="188"/>
      <c r="HO101" s="188"/>
      <c r="HP101" s="401"/>
      <c r="HQ101" s="188"/>
      <c r="HR101" s="188"/>
      <c r="HS101" s="188"/>
      <c r="HT101" s="188"/>
      <c r="HU101" s="188"/>
      <c r="HV101" s="188"/>
      <c r="HW101" s="188"/>
      <c r="HX101" s="188"/>
      <c r="HZ101" s="188"/>
      <c r="IA101" s="188"/>
      <c r="IB101" s="188"/>
      <c r="IC101" s="188"/>
      <c r="ID101" s="188"/>
      <c r="IE101" s="188"/>
      <c r="IF101" s="188"/>
      <c r="IG101" s="188"/>
      <c r="IH101" s="188"/>
      <c r="II101" s="188"/>
      <c r="IJ101" s="188"/>
      <c r="IK101" s="188"/>
      <c r="IL101" s="401"/>
      <c r="IS101" s="188"/>
      <c r="IT101" s="188"/>
      <c r="IU101" s="188"/>
      <c r="IV101" s="188"/>
      <c r="IW101" s="188"/>
      <c r="IX101" s="188"/>
      <c r="IY101" s="188"/>
      <c r="IZ101" s="188"/>
      <c r="JA101" s="188"/>
      <c r="JB101" s="188"/>
      <c r="JC101" s="188"/>
      <c r="JD101" s="188"/>
      <c r="JE101" s="188"/>
      <c r="JF101" s="188"/>
      <c r="JG101" s="188"/>
      <c r="JH101" s="188"/>
      <c r="JI101" s="188"/>
      <c r="JJ101" s="188"/>
      <c r="JK101" s="188"/>
      <c r="JL101" s="188"/>
      <c r="JM101" s="188"/>
      <c r="JN101" s="188"/>
      <c r="JO101" s="188"/>
      <c r="JP101" s="188"/>
      <c r="JQ101" s="188"/>
    </row>
    <row r="102" spans="30:277">
      <c r="GK102" s="376"/>
      <c r="GL102" s="362"/>
      <c r="GM102" s="307"/>
      <c r="GN102" s="224"/>
      <c r="GO102" s="188"/>
      <c r="GP102" s="923"/>
      <c r="GQ102" s="219"/>
      <c r="GR102" s="188"/>
      <c r="GS102" s="188"/>
      <c r="GT102" s="224"/>
      <c r="GU102" s="224"/>
      <c r="GV102" s="224"/>
      <c r="GW102" s="224"/>
      <c r="GX102" s="224"/>
      <c r="GY102" s="188"/>
      <c r="GZ102" s="401"/>
      <c r="HA102" s="188"/>
      <c r="HB102" s="188"/>
      <c r="HC102" s="188"/>
      <c r="HD102" s="188"/>
      <c r="HE102" s="188"/>
      <c r="HF102" s="188"/>
      <c r="HG102" s="188"/>
      <c r="HH102" s="401"/>
      <c r="HI102" s="188"/>
      <c r="HJ102" s="188"/>
      <c r="HK102" s="188"/>
      <c r="HL102" s="188"/>
      <c r="HM102" s="188"/>
      <c r="HN102" s="188"/>
      <c r="HO102" s="188"/>
      <c r="HP102" s="401"/>
      <c r="HQ102" s="188"/>
      <c r="HR102" s="188"/>
      <c r="HS102" s="188"/>
      <c r="HT102" s="188"/>
      <c r="HU102" s="188"/>
      <c r="HV102" s="188"/>
      <c r="HW102" s="188"/>
      <c r="HX102" s="188"/>
      <c r="HZ102" s="188"/>
      <c r="IA102" s="188"/>
      <c r="IB102" s="188"/>
      <c r="IC102" s="188"/>
      <c r="ID102" s="188"/>
      <c r="IE102" s="188"/>
      <c r="IF102" s="188"/>
      <c r="IG102" s="188"/>
      <c r="IH102" s="188"/>
      <c r="II102" s="188"/>
      <c r="IJ102" s="188"/>
      <c r="IK102" s="188"/>
      <c r="IL102" s="401"/>
      <c r="IS102" s="188"/>
      <c r="IT102" s="188"/>
      <c r="IU102" s="188"/>
      <c r="IV102" s="188"/>
      <c r="IW102" s="188"/>
      <c r="IX102" s="188"/>
      <c r="IY102" s="188"/>
      <c r="IZ102" s="188"/>
      <c r="JA102" s="188"/>
      <c r="JB102" s="188"/>
      <c r="JC102" s="188"/>
      <c r="JD102" s="188"/>
      <c r="JE102" s="188"/>
      <c r="JF102" s="188"/>
      <c r="JG102" s="188"/>
      <c r="JH102" s="188"/>
      <c r="JI102" s="188"/>
      <c r="JJ102" s="188"/>
      <c r="JK102" s="188"/>
      <c r="JL102" s="188"/>
      <c r="JM102" s="188"/>
      <c r="JN102" s="188"/>
      <c r="JO102" s="188"/>
      <c r="JP102" s="188"/>
      <c r="JQ102" s="188"/>
    </row>
    <row r="103" spans="30:277">
      <c r="GK103" s="376"/>
      <c r="GL103" s="362"/>
      <c r="GM103" s="307"/>
      <c r="GN103" s="224"/>
      <c r="GO103" s="188"/>
      <c r="GP103" s="923"/>
      <c r="GQ103" s="219"/>
      <c r="GR103" s="188"/>
      <c r="GS103" s="188"/>
      <c r="GT103" s="224"/>
      <c r="GU103" s="224"/>
      <c r="GV103" s="224"/>
      <c r="GW103" s="224"/>
      <c r="GX103" s="224"/>
      <c r="GY103" s="188"/>
      <c r="GZ103" s="401"/>
      <c r="HA103" s="188"/>
      <c r="HB103" s="188"/>
      <c r="HC103" s="188"/>
      <c r="HD103" s="188"/>
      <c r="HE103" s="188"/>
      <c r="HF103" s="188"/>
      <c r="HG103" s="188"/>
      <c r="HH103" s="401"/>
      <c r="HI103" s="188"/>
      <c r="HJ103" s="188"/>
      <c r="HK103" s="188"/>
      <c r="HL103" s="188"/>
      <c r="HM103" s="188"/>
      <c r="HN103" s="188"/>
      <c r="HO103" s="188"/>
      <c r="HP103" s="401"/>
      <c r="HQ103" s="188"/>
      <c r="HR103" s="188"/>
      <c r="HS103" s="188"/>
      <c r="HT103" s="188"/>
      <c r="HU103" s="188"/>
      <c r="HV103" s="188"/>
      <c r="HW103" s="188"/>
      <c r="HX103" s="188"/>
      <c r="HZ103" s="188"/>
      <c r="IA103" s="188"/>
      <c r="IB103" s="188"/>
      <c r="IC103" s="188"/>
      <c r="ID103" s="188"/>
      <c r="IE103" s="188"/>
      <c r="IF103" s="188"/>
      <c r="IG103" s="188"/>
      <c r="IH103" s="188"/>
      <c r="II103" s="188"/>
      <c r="IJ103" s="188"/>
      <c r="IK103" s="188"/>
      <c r="IL103" s="401"/>
      <c r="IS103" s="188"/>
      <c r="IT103" s="188"/>
      <c r="IU103" s="188"/>
      <c r="IV103" s="188"/>
      <c r="IW103" s="188"/>
      <c r="IX103" s="188"/>
      <c r="IY103" s="188"/>
      <c r="IZ103" s="188"/>
      <c r="JA103" s="188"/>
      <c r="JB103" s="188"/>
      <c r="JC103" s="188"/>
      <c r="JD103" s="188"/>
      <c r="JE103" s="188"/>
      <c r="JF103" s="188"/>
      <c r="JG103" s="188"/>
      <c r="JH103" s="188"/>
      <c r="JI103" s="188"/>
      <c r="JJ103" s="188"/>
      <c r="JK103" s="188"/>
      <c r="JL103" s="188"/>
      <c r="JM103" s="188"/>
      <c r="JN103" s="188"/>
      <c r="JO103" s="188"/>
      <c r="JP103" s="188"/>
      <c r="JQ103" s="188"/>
    </row>
    <row r="104" spans="30:277">
      <c r="GK104" s="376"/>
      <c r="GL104" s="362"/>
      <c r="GM104" s="307"/>
      <c r="GN104" s="224"/>
      <c r="GO104" s="188"/>
      <c r="GP104" s="923"/>
      <c r="GQ104" s="219"/>
      <c r="GR104" s="188"/>
      <c r="GS104" s="188"/>
      <c r="GT104" s="224"/>
      <c r="GU104" s="224"/>
      <c r="GV104" s="224"/>
      <c r="GW104" s="224"/>
      <c r="GX104" s="224"/>
      <c r="GY104" s="188"/>
      <c r="GZ104" s="401"/>
      <c r="HA104" s="188"/>
      <c r="HB104" s="188"/>
      <c r="HC104" s="188"/>
      <c r="HD104" s="188"/>
      <c r="HE104" s="188"/>
      <c r="HF104" s="188"/>
      <c r="HG104" s="188"/>
      <c r="HH104" s="401"/>
      <c r="HI104" s="188"/>
      <c r="HJ104" s="188"/>
      <c r="HK104" s="188"/>
      <c r="HL104" s="188"/>
      <c r="HM104" s="188"/>
      <c r="HN104" s="188"/>
      <c r="HO104" s="188"/>
      <c r="HP104" s="401"/>
      <c r="HQ104" s="188"/>
      <c r="HR104" s="188"/>
      <c r="HS104" s="188"/>
      <c r="HT104" s="188"/>
      <c r="HU104" s="188"/>
      <c r="HV104" s="188"/>
      <c r="HW104" s="188"/>
      <c r="HX104" s="188"/>
      <c r="HZ104" s="188"/>
      <c r="IA104" s="188"/>
      <c r="IB104" s="188"/>
      <c r="IC104" s="188"/>
      <c r="ID104" s="188"/>
      <c r="IE104" s="188"/>
      <c r="IF104" s="188"/>
      <c r="IG104" s="188"/>
      <c r="IH104" s="188"/>
      <c r="II104" s="188"/>
      <c r="IJ104" s="188"/>
      <c r="IK104" s="188"/>
      <c r="IL104" s="401"/>
      <c r="IS104" s="188"/>
      <c r="IT104" s="188"/>
      <c r="IU104" s="188"/>
      <c r="IV104" s="188"/>
      <c r="IW104" s="188"/>
      <c r="IX104" s="188"/>
      <c r="IY104" s="188"/>
      <c r="IZ104" s="188"/>
      <c r="JA104" s="188"/>
      <c r="JB104" s="188"/>
      <c r="JC104" s="188"/>
      <c r="JD104" s="188"/>
      <c r="JE104" s="188"/>
      <c r="JF104" s="188"/>
      <c r="JG104" s="188"/>
      <c r="JH104" s="188"/>
      <c r="JI104" s="188"/>
      <c r="JJ104" s="188"/>
      <c r="JK104" s="188"/>
      <c r="JL104" s="188"/>
      <c r="JM104" s="188"/>
      <c r="JN104" s="188"/>
      <c r="JO104" s="188"/>
      <c r="JP104" s="188"/>
      <c r="JQ104" s="188"/>
    </row>
    <row r="105" spans="30:277">
      <c r="GK105" s="376"/>
      <c r="GL105" s="362"/>
      <c r="GM105" s="307"/>
      <c r="GN105" s="224"/>
      <c r="GO105" s="188"/>
      <c r="GP105" s="923"/>
      <c r="GQ105" s="219"/>
      <c r="GR105" s="188"/>
      <c r="GS105" s="188"/>
      <c r="GT105" s="224"/>
      <c r="GU105" s="224"/>
      <c r="GV105" s="224"/>
      <c r="GW105" s="224"/>
      <c r="GX105" s="224"/>
      <c r="GY105" s="188"/>
      <c r="GZ105" s="401"/>
      <c r="HA105" s="188"/>
      <c r="HB105" s="188"/>
      <c r="HC105" s="188"/>
      <c r="HD105" s="188"/>
      <c r="HE105" s="188"/>
      <c r="HF105" s="188"/>
      <c r="HG105" s="188"/>
      <c r="HH105" s="401"/>
      <c r="HI105" s="188"/>
      <c r="HJ105" s="188"/>
      <c r="HK105" s="188"/>
      <c r="HL105" s="188"/>
      <c r="HM105" s="188"/>
      <c r="HN105" s="188"/>
      <c r="HO105" s="188"/>
      <c r="HP105" s="401"/>
      <c r="HQ105" s="188"/>
      <c r="HR105" s="188"/>
      <c r="HS105" s="188"/>
      <c r="HT105" s="188"/>
      <c r="HU105" s="188"/>
      <c r="HV105" s="188"/>
      <c r="HW105" s="188"/>
      <c r="HX105" s="188"/>
      <c r="HZ105" s="188"/>
      <c r="IA105" s="188"/>
      <c r="IB105" s="188"/>
      <c r="IC105" s="188"/>
      <c r="ID105" s="188"/>
      <c r="IE105" s="188"/>
      <c r="IF105" s="188"/>
      <c r="IG105" s="188"/>
      <c r="IH105" s="188"/>
      <c r="II105" s="188"/>
      <c r="IJ105" s="188"/>
      <c r="IK105" s="188"/>
      <c r="IL105" s="401"/>
      <c r="IS105" s="188"/>
      <c r="IT105" s="188"/>
      <c r="IU105" s="188"/>
      <c r="IV105" s="188"/>
      <c r="IW105" s="188"/>
      <c r="IX105" s="188"/>
      <c r="IY105" s="188"/>
      <c r="IZ105" s="188"/>
      <c r="JA105" s="188"/>
      <c r="JB105" s="188"/>
      <c r="JC105" s="188"/>
      <c r="JD105" s="188"/>
      <c r="JE105" s="188"/>
      <c r="JF105" s="188"/>
      <c r="JG105" s="188"/>
      <c r="JH105" s="188"/>
      <c r="JI105" s="188"/>
      <c r="JJ105" s="188"/>
      <c r="JK105" s="188"/>
      <c r="JL105" s="188"/>
      <c r="JM105" s="188"/>
      <c r="JN105" s="188"/>
      <c r="JO105" s="188"/>
      <c r="JP105" s="188"/>
      <c r="JQ105" s="188"/>
    </row>
    <row r="106" spans="30:277">
      <c r="GK106" s="376"/>
      <c r="GL106" s="362"/>
      <c r="GM106" s="307"/>
      <c r="GN106" s="224"/>
      <c r="GO106" s="188"/>
      <c r="GP106" s="923"/>
      <c r="GQ106" s="219"/>
      <c r="GR106" s="188"/>
      <c r="GS106" s="188"/>
      <c r="GT106" s="224"/>
      <c r="GU106" s="224"/>
      <c r="GV106" s="224"/>
      <c r="GW106" s="224"/>
      <c r="GX106" s="224"/>
      <c r="GY106" s="188"/>
      <c r="GZ106" s="401"/>
      <c r="HA106" s="188"/>
      <c r="HB106" s="188"/>
      <c r="HC106" s="188"/>
      <c r="HD106" s="188"/>
      <c r="HE106" s="188"/>
      <c r="HF106" s="188"/>
      <c r="HG106" s="188"/>
      <c r="HH106" s="401"/>
      <c r="HI106" s="188"/>
      <c r="HJ106" s="188"/>
      <c r="HK106" s="188"/>
      <c r="HL106" s="188"/>
      <c r="HM106" s="188"/>
      <c r="HN106" s="188"/>
      <c r="HO106" s="188"/>
      <c r="HP106" s="401"/>
      <c r="HQ106" s="188"/>
      <c r="HR106" s="188"/>
      <c r="HS106" s="188"/>
      <c r="HT106" s="188"/>
      <c r="HU106" s="188"/>
      <c r="HV106" s="188"/>
      <c r="HW106" s="188"/>
      <c r="HX106" s="188"/>
      <c r="HZ106" s="188"/>
      <c r="IA106" s="188"/>
      <c r="IB106" s="188"/>
      <c r="IC106" s="188"/>
      <c r="ID106" s="188"/>
      <c r="IE106" s="188"/>
      <c r="IF106" s="188"/>
      <c r="IG106" s="188"/>
      <c r="IH106" s="188"/>
      <c r="II106" s="188"/>
      <c r="IJ106" s="188"/>
      <c r="IK106" s="188"/>
      <c r="IL106" s="401"/>
      <c r="IM106" s="188"/>
      <c r="IN106" s="188"/>
      <c r="IO106" s="188"/>
      <c r="IS106" s="188"/>
      <c r="IT106" s="188"/>
      <c r="IU106" s="188"/>
      <c r="IV106" s="188"/>
      <c r="IW106" s="188"/>
      <c r="IX106" s="188"/>
      <c r="IY106" s="188"/>
      <c r="IZ106" s="188"/>
      <c r="JA106" s="188"/>
      <c r="JB106" s="188"/>
      <c r="JC106" s="188"/>
      <c r="JD106" s="188"/>
      <c r="JE106" s="188"/>
      <c r="JF106" s="188"/>
      <c r="JG106" s="188"/>
      <c r="JH106" s="188"/>
      <c r="JI106" s="188"/>
      <c r="JJ106" s="188"/>
      <c r="JK106" s="188"/>
      <c r="JL106" s="188"/>
      <c r="JM106" s="188"/>
      <c r="JN106" s="188"/>
      <c r="JO106" s="188"/>
      <c r="JP106" s="188"/>
      <c r="JQ106" s="188"/>
    </row>
    <row r="107" spans="30:277">
      <c r="GK107" s="376"/>
      <c r="GL107" s="362"/>
      <c r="GM107" s="307"/>
      <c r="GN107" s="224"/>
      <c r="GO107" s="188"/>
      <c r="GP107" s="923"/>
      <c r="GQ107" s="219"/>
      <c r="GR107" s="188"/>
      <c r="GS107" s="188"/>
      <c r="GT107" s="224"/>
      <c r="GU107" s="224"/>
      <c r="GV107" s="224"/>
      <c r="GW107" s="224"/>
      <c r="GX107" s="224"/>
      <c r="GY107" s="188"/>
      <c r="GZ107" s="401"/>
      <c r="HA107" s="188"/>
      <c r="HB107" s="188"/>
      <c r="HC107" s="188"/>
      <c r="HD107" s="188"/>
      <c r="HE107" s="188"/>
      <c r="HF107" s="188"/>
      <c r="HG107" s="188"/>
      <c r="HH107" s="401"/>
      <c r="HI107" s="188"/>
      <c r="HJ107" s="188"/>
      <c r="HK107" s="188"/>
      <c r="HL107" s="188"/>
      <c r="HM107" s="188"/>
      <c r="HN107" s="188"/>
      <c r="HO107" s="188"/>
      <c r="HP107" s="401"/>
      <c r="HQ107" s="188"/>
      <c r="HR107" s="188"/>
      <c r="HS107" s="188"/>
      <c r="HT107" s="188"/>
      <c r="HU107" s="188"/>
      <c r="HV107" s="188"/>
      <c r="HW107" s="188"/>
      <c r="HX107" s="188"/>
      <c r="HZ107" s="188"/>
      <c r="IA107" s="188"/>
      <c r="IB107" s="188"/>
      <c r="IC107" s="188"/>
      <c r="ID107" s="188"/>
      <c r="IE107" s="188"/>
      <c r="IF107" s="188"/>
      <c r="IG107" s="188"/>
      <c r="IH107" s="188"/>
      <c r="II107" s="188"/>
      <c r="IJ107" s="188"/>
      <c r="IK107" s="188"/>
      <c r="IL107" s="401"/>
      <c r="IM107" s="188"/>
      <c r="IN107" s="188"/>
      <c r="IO107" s="188"/>
      <c r="IS107" s="188"/>
      <c r="IT107" s="188"/>
      <c r="IU107" s="188"/>
      <c r="IV107" s="188"/>
      <c r="IW107" s="188"/>
      <c r="IX107" s="188"/>
      <c r="IY107" s="188"/>
      <c r="IZ107" s="188"/>
      <c r="JA107" s="188"/>
      <c r="JB107" s="188"/>
      <c r="JC107" s="188"/>
      <c r="JD107" s="188"/>
      <c r="JE107" s="188"/>
      <c r="JF107" s="188"/>
      <c r="JG107" s="188"/>
      <c r="JH107" s="188"/>
      <c r="JI107" s="188"/>
      <c r="JJ107" s="188"/>
      <c r="JK107" s="188"/>
      <c r="JL107" s="188"/>
      <c r="JM107" s="188"/>
      <c r="JN107" s="188"/>
      <c r="JO107" s="188"/>
      <c r="JP107" s="188"/>
      <c r="JQ107" s="188"/>
    </row>
    <row r="108" spans="30:277">
      <c r="GK108" s="376"/>
      <c r="GL108" s="362"/>
      <c r="GM108" s="307"/>
      <c r="GN108" s="224"/>
      <c r="GO108" s="188"/>
      <c r="GP108" s="923"/>
      <c r="GQ108" s="219"/>
      <c r="GR108" s="188"/>
      <c r="GS108" s="188"/>
      <c r="GT108" s="224"/>
      <c r="GU108" s="224"/>
      <c r="GV108" s="224"/>
      <c r="GW108" s="224"/>
      <c r="GX108" s="224"/>
      <c r="GY108" s="188"/>
      <c r="GZ108" s="401"/>
      <c r="HA108" s="188"/>
      <c r="HB108" s="188"/>
      <c r="HC108" s="188"/>
      <c r="HD108" s="188"/>
      <c r="HE108" s="188"/>
      <c r="HF108" s="188"/>
      <c r="HG108" s="188"/>
      <c r="HH108" s="401"/>
      <c r="HI108" s="188"/>
      <c r="HJ108" s="188"/>
      <c r="HK108" s="188"/>
      <c r="HL108" s="188"/>
      <c r="HM108" s="188"/>
      <c r="HN108" s="188"/>
      <c r="HO108" s="188"/>
      <c r="HP108" s="401"/>
      <c r="HQ108" s="188"/>
      <c r="HR108" s="188"/>
      <c r="HS108" s="188"/>
      <c r="HT108" s="188"/>
      <c r="HU108" s="188"/>
      <c r="HV108" s="188"/>
      <c r="HW108" s="188"/>
      <c r="HX108" s="188"/>
      <c r="HZ108" s="188"/>
      <c r="IA108" s="188"/>
      <c r="IB108" s="188"/>
      <c r="IC108" s="188"/>
      <c r="ID108" s="188"/>
      <c r="IE108" s="188"/>
      <c r="IF108" s="188"/>
      <c r="IG108" s="188"/>
      <c r="IH108" s="188"/>
      <c r="II108" s="188"/>
      <c r="IJ108" s="188"/>
      <c r="IK108" s="188"/>
      <c r="IL108" s="401"/>
      <c r="IM108" s="188"/>
      <c r="IN108" s="188"/>
      <c r="IO108" s="188"/>
      <c r="IS108" s="188"/>
      <c r="IT108" s="188"/>
      <c r="IU108" s="188"/>
      <c r="IV108" s="188"/>
      <c r="IW108" s="188"/>
      <c r="IX108" s="188"/>
      <c r="IY108" s="188"/>
      <c r="IZ108" s="188"/>
      <c r="JA108" s="188"/>
      <c r="JB108" s="188"/>
      <c r="JC108" s="188"/>
      <c r="JD108" s="188"/>
      <c r="JE108" s="188"/>
      <c r="JF108" s="188"/>
      <c r="JG108" s="188"/>
      <c r="JH108" s="188"/>
      <c r="JI108" s="188"/>
      <c r="JJ108" s="188"/>
      <c r="JK108" s="188"/>
      <c r="JL108" s="188"/>
      <c r="JM108" s="188"/>
      <c r="JN108" s="188"/>
      <c r="JO108" s="188"/>
      <c r="JP108" s="188"/>
      <c r="JQ108" s="188"/>
    </row>
    <row r="109" spans="30:277">
      <c r="GK109" s="376"/>
      <c r="GL109" s="362"/>
      <c r="GM109" s="307"/>
      <c r="GN109" s="224"/>
      <c r="GO109" s="188"/>
      <c r="GP109" s="923"/>
      <c r="GQ109" s="219"/>
      <c r="GR109" s="188"/>
      <c r="GS109" s="188"/>
      <c r="GT109" s="224"/>
      <c r="GU109" s="224"/>
      <c r="GV109" s="224"/>
      <c r="GW109" s="224"/>
      <c r="GX109" s="224"/>
      <c r="GY109" s="188"/>
      <c r="GZ109" s="401"/>
      <c r="HA109" s="188"/>
      <c r="HB109" s="188"/>
      <c r="HC109" s="188"/>
      <c r="HD109" s="188"/>
      <c r="HE109" s="188"/>
      <c r="HF109" s="188"/>
      <c r="HG109" s="188"/>
      <c r="HH109" s="401"/>
      <c r="HI109" s="188"/>
      <c r="HJ109" s="188"/>
      <c r="HK109" s="188"/>
      <c r="HL109" s="188"/>
      <c r="HM109" s="188"/>
      <c r="HN109" s="188"/>
      <c r="HO109" s="188"/>
      <c r="HP109" s="401"/>
      <c r="HQ109" s="188"/>
      <c r="HR109" s="188"/>
      <c r="HS109" s="188"/>
      <c r="HT109" s="188"/>
      <c r="HU109" s="188"/>
      <c r="HV109" s="188"/>
      <c r="HW109" s="188"/>
      <c r="HX109" s="188"/>
      <c r="HZ109" s="188"/>
      <c r="IA109" s="188"/>
      <c r="IB109" s="188"/>
      <c r="IC109" s="188"/>
      <c r="ID109" s="188"/>
      <c r="IE109" s="188"/>
      <c r="IF109" s="188"/>
      <c r="IG109" s="188"/>
      <c r="IH109" s="188"/>
      <c r="II109" s="188"/>
      <c r="IJ109" s="188"/>
      <c r="IK109" s="188"/>
      <c r="IL109" s="401"/>
      <c r="IS109" s="188"/>
      <c r="IT109" s="188"/>
      <c r="IU109" s="188"/>
      <c r="IV109" s="188"/>
      <c r="IW109" s="188"/>
      <c r="IX109" s="188"/>
      <c r="IY109" s="188"/>
      <c r="IZ109" s="188"/>
      <c r="JA109" s="188"/>
      <c r="JB109" s="188"/>
      <c r="JC109" s="188"/>
      <c r="JD109" s="188"/>
      <c r="JE109" s="188"/>
      <c r="JF109" s="188"/>
      <c r="JG109" s="188"/>
      <c r="JH109" s="188"/>
      <c r="JI109" s="188"/>
      <c r="JJ109" s="188"/>
      <c r="JK109" s="188"/>
      <c r="JL109" s="188"/>
      <c r="JM109" s="188"/>
      <c r="JN109" s="188"/>
      <c r="JO109" s="188"/>
      <c r="JP109" s="188"/>
      <c r="JQ109" s="188"/>
    </row>
    <row r="110" spans="30:277">
      <c r="GK110" s="376"/>
      <c r="GL110" s="362"/>
      <c r="GM110" s="307"/>
      <c r="GN110" s="224"/>
      <c r="GO110" s="188"/>
      <c r="GP110" s="923"/>
      <c r="GQ110" s="219"/>
      <c r="GR110" s="188"/>
      <c r="GS110" s="188"/>
      <c r="GT110" s="224"/>
      <c r="GU110" s="224"/>
      <c r="GV110" s="224"/>
      <c r="GW110" s="224"/>
      <c r="GX110" s="224"/>
      <c r="GY110" s="188"/>
      <c r="GZ110" s="401"/>
      <c r="HA110" s="188"/>
      <c r="HB110" s="188"/>
      <c r="HC110" s="188"/>
      <c r="HD110" s="188"/>
      <c r="HE110" s="188"/>
      <c r="HF110" s="188"/>
      <c r="HG110" s="188"/>
      <c r="HH110" s="401"/>
      <c r="HI110" s="188"/>
      <c r="HJ110" s="188"/>
      <c r="HK110" s="188"/>
      <c r="HL110" s="188"/>
      <c r="HM110" s="188"/>
      <c r="HN110" s="188"/>
      <c r="HO110" s="188"/>
      <c r="HP110" s="401"/>
      <c r="HQ110" s="188"/>
      <c r="HR110" s="188"/>
      <c r="HS110" s="188"/>
      <c r="HT110" s="188"/>
      <c r="HU110" s="188"/>
      <c r="HV110" s="188"/>
      <c r="HW110" s="188"/>
      <c r="HX110" s="188"/>
      <c r="HZ110" s="188"/>
      <c r="IA110" s="188"/>
      <c r="IB110" s="188"/>
      <c r="IC110" s="188"/>
      <c r="ID110" s="188"/>
      <c r="IE110" s="188"/>
      <c r="IF110" s="188"/>
      <c r="IG110" s="188"/>
      <c r="IH110" s="188"/>
      <c r="II110" s="188"/>
      <c r="IJ110" s="188"/>
      <c r="IK110" s="188"/>
      <c r="IL110" s="401"/>
      <c r="IS110" s="188"/>
      <c r="IT110" s="188"/>
      <c r="IU110" s="188"/>
      <c r="IV110" s="188"/>
      <c r="IW110" s="188"/>
      <c r="IX110" s="188"/>
      <c r="IY110" s="188"/>
      <c r="IZ110" s="188"/>
      <c r="JA110" s="188"/>
      <c r="JB110" s="188"/>
      <c r="JC110" s="188"/>
      <c r="JD110" s="188"/>
      <c r="JE110" s="188"/>
      <c r="JF110" s="188"/>
      <c r="JG110" s="188"/>
      <c r="JH110" s="188"/>
      <c r="JI110" s="188"/>
      <c r="JJ110" s="188"/>
      <c r="JK110" s="188"/>
      <c r="JL110" s="188"/>
      <c r="JM110" s="188"/>
      <c r="JN110" s="188"/>
      <c r="JO110" s="188"/>
      <c r="JP110" s="188"/>
      <c r="JQ110" s="188"/>
    </row>
    <row r="111" spans="30:277">
      <c r="GK111" s="376"/>
      <c r="GL111" s="362"/>
      <c r="GM111" s="307"/>
      <c r="GN111" s="224"/>
      <c r="GO111" s="188"/>
      <c r="GP111" s="923"/>
      <c r="GQ111" s="219"/>
      <c r="GR111" s="188"/>
      <c r="GS111" s="188"/>
      <c r="GT111" s="224"/>
      <c r="GU111" s="224"/>
      <c r="GV111" s="224"/>
      <c r="GW111" s="224"/>
      <c r="GX111" s="224"/>
      <c r="GY111" s="188"/>
      <c r="GZ111" s="401"/>
      <c r="HA111" s="188"/>
      <c r="HB111" s="188"/>
      <c r="HC111" s="188"/>
      <c r="HD111" s="188"/>
      <c r="HE111" s="188"/>
      <c r="HF111" s="188"/>
      <c r="HG111" s="188"/>
      <c r="HH111" s="401"/>
      <c r="HI111" s="188"/>
      <c r="HJ111" s="188"/>
      <c r="HK111" s="188"/>
      <c r="HL111" s="188"/>
      <c r="HM111" s="188"/>
      <c r="HN111" s="188"/>
      <c r="HO111" s="188"/>
      <c r="HP111" s="401"/>
      <c r="HQ111" s="188"/>
      <c r="HR111" s="188"/>
      <c r="HS111" s="188"/>
      <c r="HT111" s="188"/>
      <c r="HU111" s="188"/>
      <c r="HV111" s="188"/>
      <c r="HW111" s="188"/>
      <c r="HX111" s="188"/>
      <c r="HZ111" s="188"/>
      <c r="IA111" s="188"/>
      <c r="IB111" s="188"/>
      <c r="IC111" s="188"/>
      <c r="ID111" s="188"/>
      <c r="IE111" s="188"/>
      <c r="IF111" s="188"/>
      <c r="IG111" s="188"/>
      <c r="IH111" s="188"/>
      <c r="II111" s="188"/>
      <c r="IJ111" s="188"/>
      <c r="IK111" s="188"/>
      <c r="IL111" s="401"/>
      <c r="IS111" s="188"/>
      <c r="IT111" s="188"/>
      <c r="IU111" s="188"/>
      <c r="IV111" s="188"/>
      <c r="IW111" s="188"/>
      <c r="IX111" s="188"/>
      <c r="IY111" s="188"/>
      <c r="IZ111" s="188"/>
      <c r="JA111" s="188"/>
      <c r="JB111" s="188"/>
      <c r="JC111" s="188"/>
      <c r="JD111" s="188"/>
      <c r="JE111" s="188"/>
      <c r="JF111" s="188"/>
      <c r="JG111" s="188"/>
      <c r="JH111" s="188"/>
      <c r="JI111" s="188"/>
      <c r="JJ111" s="188"/>
      <c r="JK111" s="188"/>
      <c r="JL111" s="188"/>
      <c r="JM111" s="188"/>
      <c r="JN111" s="188"/>
      <c r="JO111" s="188"/>
      <c r="JP111" s="188"/>
      <c r="JQ111" s="188"/>
    </row>
    <row r="112" spans="30:277">
      <c r="GK112" s="376"/>
      <c r="GL112" s="362"/>
      <c r="GM112" s="307"/>
      <c r="GN112" s="224"/>
      <c r="GO112" s="188"/>
      <c r="GP112" s="923"/>
      <c r="GQ112" s="219"/>
      <c r="GR112" s="188"/>
      <c r="GS112" s="188"/>
      <c r="GT112" s="224"/>
      <c r="GU112" s="224"/>
      <c r="GV112" s="224"/>
      <c r="GW112" s="224"/>
      <c r="GX112" s="224"/>
      <c r="GY112" s="188"/>
      <c r="GZ112" s="401"/>
      <c r="HA112" s="188"/>
      <c r="HB112" s="188"/>
      <c r="HC112" s="188"/>
      <c r="HD112" s="188"/>
      <c r="HE112" s="188"/>
      <c r="HF112" s="188"/>
      <c r="HG112" s="188"/>
      <c r="HH112" s="401"/>
      <c r="HI112" s="188"/>
      <c r="HJ112" s="188"/>
      <c r="HK112" s="188"/>
      <c r="HL112" s="188"/>
      <c r="HM112" s="188"/>
      <c r="HN112" s="188"/>
      <c r="HO112" s="188"/>
      <c r="HP112" s="401"/>
      <c r="HQ112" s="188"/>
      <c r="HR112" s="188"/>
      <c r="HS112" s="188"/>
      <c r="HT112" s="188"/>
      <c r="HU112" s="188"/>
      <c r="HV112" s="188"/>
      <c r="HW112" s="188"/>
      <c r="HX112" s="188"/>
      <c r="HZ112" s="188"/>
      <c r="IA112" s="188"/>
      <c r="IB112" s="188"/>
      <c r="IC112" s="188"/>
      <c r="ID112" s="188"/>
      <c r="IE112" s="188"/>
      <c r="IF112" s="188"/>
      <c r="IG112" s="188"/>
      <c r="IH112" s="188"/>
      <c r="II112" s="188"/>
      <c r="IJ112" s="188"/>
      <c r="IK112" s="188"/>
      <c r="IL112" s="401"/>
      <c r="IS112" s="188"/>
      <c r="IT112" s="188"/>
      <c r="IU112" s="188"/>
      <c r="IV112" s="188"/>
      <c r="IW112" s="188"/>
      <c r="IX112" s="188"/>
      <c r="IY112" s="188"/>
      <c r="IZ112" s="188"/>
      <c r="JA112" s="188"/>
      <c r="JB112" s="188"/>
      <c r="JC112" s="188"/>
      <c r="JD112" s="188"/>
      <c r="JE112" s="188"/>
      <c r="JF112" s="188"/>
      <c r="JG112" s="188"/>
      <c r="JH112" s="188"/>
      <c r="JI112" s="188"/>
      <c r="JJ112" s="188"/>
      <c r="JK112" s="188"/>
      <c r="JL112" s="188"/>
      <c r="JM112" s="188"/>
      <c r="JN112" s="188"/>
      <c r="JO112" s="188"/>
      <c r="JP112" s="188"/>
      <c r="JQ112" s="188"/>
    </row>
    <row r="113" spans="193:277">
      <c r="GK113" s="376"/>
      <c r="GL113" s="362"/>
      <c r="GM113" s="307"/>
      <c r="GN113" s="224"/>
      <c r="GO113" s="188"/>
      <c r="GP113" s="923"/>
      <c r="GQ113" s="219"/>
      <c r="GR113" s="188"/>
      <c r="GS113" s="188"/>
      <c r="GT113" s="224"/>
      <c r="GU113" s="224"/>
      <c r="GV113" s="224"/>
      <c r="GW113" s="224"/>
      <c r="GX113" s="224"/>
      <c r="GY113" s="188"/>
      <c r="GZ113" s="401"/>
      <c r="HA113" s="188"/>
      <c r="HB113" s="188"/>
      <c r="HC113" s="188"/>
      <c r="HD113" s="188"/>
      <c r="HE113" s="188"/>
      <c r="HF113" s="188"/>
      <c r="HG113" s="188"/>
      <c r="HH113" s="401"/>
      <c r="HI113" s="188"/>
      <c r="HJ113" s="188"/>
      <c r="HK113" s="188"/>
      <c r="HL113" s="188"/>
      <c r="HM113" s="188"/>
      <c r="HN113" s="188"/>
      <c r="HO113" s="188"/>
      <c r="HP113" s="401"/>
      <c r="HQ113" s="188"/>
      <c r="HR113" s="188"/>
      <c r="HS113" s="188"/>
      <c r="HT113" s="188"/>
      <c r="HU113" s="188"/>
      <c r="HV113" s="188"/>
      <c r="HW113" s="188"/>
      <c r="HX113" s="188"/>
      <c r="HZ113" s="188"/>
      <c r="IA113" s="188"/>
      <c r="IB113" s="188"/>
      <c r="IC113" s="188"/>
      <c r="ID113" s="188"/>
      <c r="IE113" s="188"/>
      <c r="IF113" s="188"/>
      <c r="IG113" s="188"/>
      <c r="IH113" s="188"/>
      <c r="II113" s="188"/>
      <c r="IJ113" s="188"/>
      <c r="IK113" s="188"/>
      <c r="IL113" s="401"/>
      <c r="IS113" s="188"/>
      <c r="IT113" s="188"/>
      <c r="IU113" s="188"/>
      <c r="IV113" s="188"/>
      <c r="IW113" s="188"/>
      <c r="IX113" s="188"/>
      <c r="IY113" s="188"/>
      <c r="IZ113" s="188"/>
      <c r="JA113" s="188"/>
      <c r="JB113" s="188"/>
      <c r="JC113" s="188"/>
      <c r="JD113" s="188"/>
      <c r="JE113" s="188"/>
      <c r="JF113" s="188"/>
      <c r="JG113" s="188"/>
      <c r="JH113" s="188"/>
      <c r="JI113" s="188"/>
      <c r="JJ113" s="188"/>
      <c r="JK113" s="188"/>
      <c r="JL113" s="188"/>
      <c r="JM113" s="188"/>
      <c r="JN113" s="188"/>
      <c r="JO113" s="188"/>
      <c r="JP113" s="188"/>
      <c r="JQ113" s="188"/>
    </row>
    <row r="114" spans="193:277">
      <c r="GK114" s="376"/>
      <c r="GL114" s="362"/>
      <c r="GM114" s="307"/>
      <c r="GN114" s="224"/>
      <c r="GO114" s="188"/>
      <c r="GP114" s="923"/>
      <c r="GQ114" s="219"/>
      <c r="GR114" s="188"/>
      <c r="GS114" s="188"/>
      <c r="GT114" s="224"/>
      <c r="GU114" s="224"/>
      <c r="GV114" s="224"/>
      <c r="GW114" s="224"/>
      <c r="GX114" s="224"/>
      <c r="GY114" s="188"/>
      <c r="GZ114" s="401"/>
      <c r="HA114" s="188"/>
      <c r="HB114" s="188"/>
      <c r="HC114" s="188"/>
      <c r="HD114" s="188"/>
      <c r="HE114" s="188"/>
      <c r="HF114" s="188"/>
      <c r="HG114" s="188"/>
      <c r="HH114" s="401"/>
      <c r="HI114" s="188"/>
      <c r="HJ114" s="188"/>
      <c r="HK114" s="188"/>
      <c r="HL114" s="188"/>
      <c r="HM114" s="188"/>
      <c r="HN114" s="188"/>
      <c r="HO114" s="188"/>
      <c r="HP114" s="401"/>
      <c r="HQ114" s="188"/>
      <c r="HR114" s="188"/>
      <c r="HS114" s="188"/>
      <c r="HT114" s="188"/>
      <c r="HU114" s="188"/>
      <c r="HV114" s="188"/>
      <c r="HW114" s="188"/>
      <c r="HX114" s="188"/>
      <c r="HZ114" s="188"/>
      <c r="IA114" s="188"/>
      <c r="IB114" s="188"/>
      <c r="IC114" s="188"/>
      <c r="ID114" s="188"/>
      <c r="IE114" s="188"/>
      <c r="IF114" s="188"/>
      <c r="IG114" s="188"/>
      <c r="IH114" s="188"/>
      <c r="II114" s="188"/>
      <c r="IJ114" s="188"/>
      <c r="IK114" s="188"/>
      <c r="IL114" s="401"/>
      <c r="IS114" s="188"/>
      <c r="IT114" s="188"/>
      <c r="IU114" s="188"/>
      <c r="IV114" s="188"/>
      <c r="IW114" s="188"/>
      <c r="IX114" s="188"/>
      <c r="IY114" s="188"/>
      <c r="IZ114" s="188"/>
      <c r="JA114" s="188"/>
      <c r="JB114" s="188"/>
      <c r="JC114" s="188"/>
      <c r="JD114" s="188"/>
      <c r="JE114" s="188"/>
      <c r="JF114" s="188"/>
      <c r="JG114" s="188"/>
      <c r="JH114" s="188"/>
      <c r="JI114" s="188"/>
      <c r="JJ114" s="188"/>
      <c r="JK114" s="188"/>
      <c r="JL114" s="188"/>
      <c r="JM114" s="188"/>
      <c r="JN114" s="188"/>
      <c r="JO114" s="188"/>
      <c r="JP114" s="188"/>
      <c r="JQ114" s="188"/>
    </row>
    <row r="115" spans="193:277">
      <c r="GK115" s="376"/>
      <c r="GL115" s="362"/>
      <c r="GM115" s="307"/>
      <c r="GN115" s="224"/>
      <c r="GO115" s="188"/>
      <c r="GP115" s="923"/>
      <c r="GQ115" s="219"/>
      <c r="GR115" s="188"/>
      <c r="GS115" s="188"/>
      <c r="GT115" s="224"/>
      <c r="GU115" s="224"/>
      <c r="GV115" s="224"/>
      <c r="GW115" s="224"/>
      <c r="GX115" s="224"/>
      <c r="GY115" s="188"/>
      <c r="GZ115" s="401"/>
      <c r="HA115" s="188"/>
      <c r="HB115" s="188"/>
      <c r="HC115" s="188"/>
      <c r="HD115" s="188"/>
      <c r="HE115" s="188"/>
      <c r="HF115" s="188"/>
      <c r="HG115" s="188"/>
      <c r="HH115" s="401"/>
      <c r="HI115" s="188"/>
      <c r="HJ115" s="188"/>
      <c r="HK115" s="188"/>
      <c r="HL115" s="188"/>
      <c r="HM115" s="188"/>
      <c r="HN115" s="188"/>
      <c r="HO115" s="188"/>
      <c r="HP115" s="401"/>
      <c r="HQ115" s="188"/>
      <c r="HR115" s="188"/>
      <c r="HS115" s="188"/>
      <c r="HT115" s="188"/>
      <c r="HU115" s="188"/>
      <c r="HV115" s="188"/>
      <c r="HW115" s="188"/>
      <c r="HX115" s="188"/>
      <c r="HZ115" s="188"/>
      <c r="IA115" s="188"/>
      <c r="IB115" s="188"/>
      <c r="IC115" s="188"/>
      <c r="ID115" s="188"/>
      <c r="IE115" s="188"/>
      <c r="IF115" s="188"/>
      <c r="IG115" s="188"/>
      <c r="IH115" s="188"/>
      <c r="II115" s="188"/>
      <c r="IJ115" s="188"/>
      <c r="IK115" s="188"/>
      <c r="IL115" s="401"/>
      <c r="IR115" s="401"/>
      <c r="IS115" s="188"/>
      <c r="IT115" s="188"/>
      <c r="IU115" s="188"/>
      <c r="IV115" s="188"/>
      <c r="IW115" s="188"/>
      <c r="IX115" s="188"/>
      <c r="IY115" s="188"/>
      <c r="IZ115" s="188"/>
      <c r="JA115" s="188"/>
      <c r="JB115" s="188"/>
      <c r="JC115" s="188"/>
      <c r="JD115" s="188"/>
      <c r="JE115" s="188"/>
      <c r="JF115" s="188"/>
      <c r="JG115" s="188"/>
      <c r="JH115" s="188"/>
      <c r="JI115" s="188"/>
      <c r="JJ115" s="188"/>
    </row>
    <row r="116" spans="193:277">
      <c r="GK116" s="376"/>
      <c r="GL116" s="362"/>
      <c r="GM116" s="307"/>
      <c r="GN116" s="224"/>
      <c r="GO116" s="188"/>
      <c r="GP116" s="923"/>
      <c r="GQ116" s="219"/>
      <c r="GR116" s="188"/>
      <c r="GS116" s="188"/>
      <c r="GT116" s="224"/>
      <c r="GU116" s="224"/>
      <c r="GV116" s="224"/>
      <c r="GW116" s="224"/>
      <c r="GX116" s="224"/>
      <c r="GY116" s="188"/>
      <c r="GZ116" s="401"/>
      <c r="HA116" s="188"/>
      <c r="HB116" s="188"/>
      <c r="HC116" s="188"/>
      <c r="HD116" s="188"/>
      <c r="HE116" s="188"/>
      <c r="HF116" s="188"/>
      <c r="HG116" s="188"/>
      <c r="HH116" s="401"/>
      <c r="HI116" s="188"/>
      <c r="HJ116" s="188"/>
      <c r="HK116" s="188"/>
      <c r="HL116" s="188"/>
      <c r="HM116" s="188"/>
      <c r="HN116" s="188"/>
      <c r="HO116" s="188"/>
      <c r="HP116" s="401"/>
      <c r="HQ116" s="188"/>
      <c r="HR116" s="188"/>
      <c r="HS116" s="188"/>
      <c r="HT116" s="188"/>
      <c r="HU116" s="188"/>
      <c r="HV116" s="188"/>
      <c r="HW116" s="188"/>
      <c r="HX116" s="188"/>
      <c r="HZ116" s="188"/>
      <c r="IA116" s="188"/>
      <c r="IB116" s="188"/>
      <c r="IC116" s="188"/>
      <c r="ID116" s="188"/>
      <c r="IE116" s="188"/>
      <c r="IF116" s="188"/>
      <c r="IG116" s="188"/>
      <c r="IH116" s="188"/>
      <c r="II116" s="188"/>
      <c r="IJ116" s="188"/>
      <c r="IK116" s="188"/>
      <c r="IL116" s="401"/>
      <c r="IP116" s="188"/>
      <c r="IQ116" s="188"/>
      <c r="IR116" s="401"/>
      <c r="IS116" s="188"/>
      <c r="IT116" s="188"/>
      <c r="IU116" s="188"/>
      <c r="IV116" s="188"/>
      <c r="IW116" s="188"/>
      <c r="IX116" s="188"/>
      <c r="IY116" s="188"/>
      <c r="IZ116" s="188"/>
      <c r="JA116" s="188"/>
      <c r="JB116" s="188"/>
      <c r="JC116" s="188"/>
      <c r="JD116" s="188"/>
      <c r="JE116" s="188"/>
      <c r="JF116" s="188"/>
      <c r="JG116" s="188"/>
      <c r="JH116" s="188"/>
      <c r="JI116" s="188"/>
      <c r="JJ116" s="188"/>
    </row>
    <row r="117" spans="193:277">
      <c r="GK117" s="376"/>
      <c r="GL117" s="362"/>
      <c r="GM117" s="307"/>
      <c r="GN117" s="224"/>
      <c r="GO117" s="188"/>
      <c r="GP117" s="923"/>
      <c r="GQ117" s="219"/>
      <c r="GR117" s="188"/>
      <c r="GS117" s="188"/>
      <c r="GT117" s="224"/>
      <c r="GU117" s="224"/>
      <c r="GV117" s="224"/>
      <c r="GW117" s="224"/>
      <c r="GX117" s="224"/>
      <c r="GY117" s="188"/>
      <c r="GZ117" s="401"/>
      <c r="HA117" s="188"/>
      <c r="HB117" s="188"/>
      <c r="HC117" s="188"/>
      <c r="HD117" s="188"/>
      <c r="HE117" s="188"/>
      <c r="HF117" s="188"/>
      <c r="HG117" s="188"/>
      <c r="HH117" s="401"/>
      <c r="HI117" s="188"/>
      <c r="HJ117" s="188"/>
      <c r="HK117" s="188"/>
      <c r="HL117" s="188"/>
      <c r="HM117" s="188"/>
      <c r="HN117" s="188"/>
      <c r="HO117" s="188"/>
      <c r="HP117" s="401"/>
      <c r="HQ117" s="188"/>
      <c r="HR117" s="188"/>
      <c r="HS117" s="188"/>
      <c r="HT117" s="188"/>
      <c r="HU117" s="188"/>
      <c r="HV117" s="188"/>
      <c r="HW117" s="188"/>
      <c r="HX117" s="188"/>
      <c r="HZ117" s="188"/>
      <c r="IA117" s="188"/>
      <c r="IB117" s="188"/>
      <c r="IC117" s="188"/>
      <c r="ID117" s="188"/>
      <c r="IE117" s="188"/>
      <c r="IF117" s="188"/>
      <c r="IG117" s="188"/>
      <c r="IH117" s="188"/>
      <c r="II117" s="188"/>
      <c r="IJ117" s="188"/>
      <c r="IK117" s="188"/>
      <c r="IL117" s="401"/>
      <c r="IP117" s="188"/>
      <c r="IQ117" s="188"/>
      <c r="IR117" s="401"/>
      <c r="IS117" s="188"/>
      <c r="IT117" s="188"/>
      <c r="IU117" s="188"/>
      <c r="IV117" s="188"/>
      <c r="IW117" s="188"/>
      <c r="IX117" s="188"/>
      <c r="IY117" s="188"/>
      <c r="IZ117" s="188"/>
      <c r="JA117" s="188"/>
      <c r="JB117" s="188"/>
      <c r="JC117" s="188"/>
      <c r="JD117" s="188"/>
      <c r="JE117" s="188"/>
      <c r="JF117" s="188"/>
      <c r="JG117" s="188"/>
      <c r="JH117" s="188"/>
      <c r="JI117" s="188"/>
      <c r="JJ117" s="188"/>
    </row>
    <row r="118" spans="193:277">
      <c r="GK118" s="376"/>
      <c r="GL118" s="362"/>
      <c r="GM118" s="307"/>
      <c r="GN118" s="224"/>
      <c r="GO118" s="188"/>
      <c r="GP118" s="923"/>
      <c r="GQ118" s="219"/>
      <c r="GR118" s="188"/>
      <c r="GS118" s="188"/>
      <c r="GT118" s="224"/>
      <c r="GU118" s="224"/>
      <c r="GV118" s="224"/>
      <c r="GW118" s="224"/>
      <c r="GX118" s="224"/>
      <c r="GY118" s="188"/>
      <c r="GZ118" s="401"/>
      <c r="HA118" s="188"/>
      <c r="HB118" s="188"/>
      <c r="HC118" s="188"/>
      <c r="HD118" s="188"/>
      <c r="HE118" s="188"/>
      <c r="HF118" s="188"/>
      <c r="HG118" s="188"/>
      <c r="HH118" s="401"/>
      <c r="HI118" s="188"/>
      <c r="HJ118" s="188"/>
      <c r="HK118" s="188"/>
      <c r="HL118" s="188"/>
      <c r="HM118" s="188"/>
      <c r="HN118" s="188"/>
      <c r="HO118" s="188"/>
      <c r="HP118" s="401"/>
      <c r="HQ118" s="188"/>
      <c r="HR118" s="188"/>
      <c r="HS118" s="188"/>
      <c r="HT118" s="188"/>
      <c r="HU118" s="188"/>
      <c r="HV118" s="188"/>
      <c r="HW118" s="188"/>
      <c r="HX118" s="188"/>
      <c r="HZ118" s="188"/>
      <c r="IA118" s="188"/>
      <c r="IB118" s="188"/>
      <c r="IC118" s="188"/>
      <c r="ID118" s="188"/>
      <c r="IE118" s="188"/>
      <c r="IF118" s="188"/>
      <c r="IG118" s="188"/>
      <c r="IH118" s="188"/>
      <c r="II118" s="188"/>
      <c r="IJ118" s="188"/>
      <c r="IK118" s="188"/>
      <c r="IL118" s="401"/>
      <c r="IP118" s="188"/>
      <c r="IQ118" s="188"/>
      <c r="IS118" s="188"/>
      <c r="IT118" s="188"/>
      <c r="IU118" s="188"/>
      <c r="IV118" s="188"/>
      <c r="IW118" s="188"/>
      <c r="IX118" s="188"/>
      <c r="IY118" s="188"/>
      <c r="IZ118" s="188"/>
      <c r="JA118" s="188"/>
      <c r="JB118" s="188"/>
      <c r="JC118" s="188"/>
      <c r="JD118" s="188"/>
      <c r="JE118" s="188"/>
      <c r="JF118" s="188"/>
      <c r="JG118" s="188"/>
      <c r="JH118" s="188"/>
      <c r="JI118" s="188"/>
      <c r="JJ118" s="188"/>
      <c r="JK118" s="188"/>
      <c r="JL118" s="188"/>
      <c r="JM118" s="188"/>
      <c r="JN118" s="188"/>
      <c r="JO118" s="188"/>
      <c r="JP118" s="188"/>
      <c r="JQ118" s="188"/>
    </row>
    <row r="119" spans="193:277">
      <c r="GK119" s="376"/>
      <c r="GL119" s="362"/>
      <c r="GM119" s="307"/>
      <c r="GN119" s="224"/>
      <c r="GO119" s="188"/>
      <c r="GP119" s="923"/>
      <c r="GQ119" s="219"/>
      <c r="GR119" s="188"/>
      <c r="GS119" s="188"/>
      <c r="GT119" s="224"/>
      <c r="GU119" s="224"/>
      <c r="GV119" s="224"/>
      <c r="GW119" s="224"/>
      <c r="GX119" s="224"/>
      <c r="GY119" s="188"/>
      <c r="GZ119" s="401"/>
      <c r="HA119" s="188"/>
      <c r="HB119" s="188"/>
      <c r="HC119" s="188"/>
      <c r="HD119" s="188"/>
      <c r="HE119" s="188"/>
      <c r="HF119" s="188"/>
      <c r="HG119" s="188"/>
      <c r="HH119" s="401"/>
      <c r="HI119" s="188"/>
      <c r="HJ119" s="188"/>
      <c r="HK119" s="188"/>
      <c r="HL119" s="188"/>
      <c r="HM119" s="188"/>
      <c r="HN119" s="188"/>
      <c r="HO119" s="188"/>
      <c r="HP119" s="401"/>
      <c r="HQ119" s="188"/>
      <c r="HR119" s="188"/>
      <c r="HS119" s="188"/>
      <c r="HT119" s="188"/>
      <c r="HU119" s="188"/>
      <c r="HV119" s="188"/>
      <c r="HW119" s="188"/>
      <c r="HX119" s="188"/>
      <c r="HZ119" s="188"/>
      <c r="IA119" s="188"/>
      <c r="IB119" s="188"/>
      <c r="IC119" s="188"/>
      <c r="ID119" s="188"/>
      <c r="IE119" s="188"/>
      <c r="IF119" s="188"/>
      <c r="IG119" s="188"/>
      <c r="IH119" s="188"/>
      <c r="II119" s="188"/>
      <c r="IJ119" s="188"/>
      <c r="IK119" s="188"/>
      <c r="IL119" s="401"/>
      <c r="IS119" s="188"/>
      <c r="IT119" s="188"/>
      <c r="IU119" s="188"/>
      <c r="IV119" s="188"/>
      <c r="IW119" s="188"/>
      <c r="IX119" s="188"/>
      <c r="IY119" s="188"/>
      <c r="IZ119" s="188"/>
      <c r="JA119" s="188"/>
      <c r="JB119" s="188"/>
      <c r="JC119" s="188"/>
      <c r="JD119" s="188"/>
      <c r="JE119" s="188"/>
      <c r="JF119" s="188"/>
      <c r="JG119" s="188"/>
      <c r="JH119" s="188"/>
      <c r="JI119" s="188"/>
      <c r="JJ119" s="188"/>
      <c r="JK119" s="188"/>
      <c r="JL119" s="188"/>
      <c r="JM119" s="188"/>
      <c r="JN119" s="188"/>
      <c r="JO119" s="188"/>
      <c r="JP119" s="188"/>
      <c r="JQ119" s="188"/>
    </row>
    <row r="120" spans="193:277">
      <c r="GK120" s="376"/>
      <c r="GL120" s="362"/>
      <c r="GM120" s="307"/>
      <c r="GN120" s="224"/>
      <c r="GO120" s="188"/>
      <c r="GP120" s="923"/>
      <c r="GQ120" s="219"/>
      <c r="GR120" s="188"/>
      <c r="GS120" s="188"/>
      <c r="GT120" s="224"/>
      <c r="GU120" s="224"/>
      <c r="GV120" s="224"/>
      <c r="GW120" s="224"/>
      <c r="GX120" s="224"/>
      <c r="GY120" s="188"/>
      <c r="GZ120" s="401"/>
      <c r="HA120" s="188"/>
      <c r="HB120" s="188"/>
      <c r="HC120" s="188"/>
      <c r="HD120" s="188"/>
      <c r="HE120" s="188"/>
      <c r="HF120" s="188"/>
      <c r="HG120" s="188"/>
      <c r="HH120" s="401"/>
      <c r="HI120" s="188"/>
      <c r="HJ120" s="188"/>
      <c r="HK120" s="188"/>
      <c r="HL120" s="188"/>
      <c r="HM120" s="188"/>
      <c r="HN120" s="188"/>
      <c r="HO120" s="188"/>
      <c r="HP120" s="401"/>
      <c r="HQ120" s="188"/>
      <c r="HR120" s="188"/>
      <c r="HS120" s="188"/>
      <c r="HT120" s="188"/>
      <c r="HU120" s="188"/>
      <c r="HV120" s="188"/>
      <c r="HW120" s="188"/>
      <c r="HX120" s="188"/>
      <c r="HZ120" s="188"/>
      <c r="IA120" s="188"/>
      <c r="IB120" s="188"/>
      <c r="IC120" s="188"/>
      <c r="ID120" s="188"/>
      <c r="IE120" s="188"/>
      <c r="IF120" s="188"/>
      <c r="IG120" s="188"/>
      <c r="IH120" s="188"/>
      <c r="II120" s="188"/>
      <c r="IJ120" s="188"/>
      <c r="IK120" s="188"/>
      <c r="IL120" s="401"/>
      <c r="IS120" s="188"/>
      <c r="IT120" s="188"/>
      <c r="IU120" s="188"/>
      <c r="IV120" s="188"/>
      <c r="IW120" s="188"/>
      <c r="IX120" s="188"/>
      <c r="IY120" s="188"/>
      <c r="IZ120" s="188"/>
      <c r="JA120" s="188"/>
      <c r="JB120" s="188"/>
      <c r="JC120" s="188"/>
      <c r="JD120" s="188"/>
      <c r="JE120" s="188"/>
      <c r="JF120" s="188"/>
      <c r="JG120" s="188"/>
      <c r="JH120" s="188"/>
      <c r="JI120" s="188"/>
      <c r="JJ120" s="188"/>
      <c r="JK120" s="188"/>
      <c r="JL120" s="188"/>
      <c r="JM120" s="188"/>
      <c r="JN120" s="188"/>
      <c r="JO120" s="188"/>
      <c r="JP120" s="188"/>
      <c r="JQ120" s="188"/>
    </row>
    <row r="121" spans="193:277">
      <c r="GK121" s="376"/>
      <c r="GL121" s="362"/>
      <c r="GM121" s="307"/>
      <c r="GN121" s="224"/>
      <c r="GO121" s="188"/>
      <c r="GP121" s="923"/>
      <c r="GQ121" s="219"/>
      <c r="GR121" s="188"/>
      <c r="GS121" s="188"/>
      <c r="GT121" s="224"/>
      <c r="GU121" s="224"/>
      <c r="GV121" s="224"/>
      <c r="GW121" s="224"/>
      <c r="GX121" s="224"/>
      <c r="GY121" s="188"/>
      <c r="GZ121" s="401"/>
      <c r="HA121" s="188"/>
      <c r="HB121" s="188"/>
      <c r="HC121" s="188"/>
      <c r="HD121" s="188"/>
      <c r="HE121" s="188"/>
      <c r="HF121" s="188"/>
      <c r="HG121" s="188"/>
      <c r="HH121" s="401"/>
      <c r="HI121" s="188"/>
      <c r="HJ121" s="188"/>
      <c r="HK121" s="188"/>
      <c r="HL121" s="188"/>
      <c r="HM121" s="188"/>
      <c r="HN121" s="188"/>
      <c r="HO121" s="188"/>
      <c r="HP121" s="401"/>
      <c r="HQ121" s="188"/>
      <c r="HR121" s="188"/>
      <c r="HS121" s="188"/>
      <c r="HT121" s="188"/>
      <c r="HU121" s="188"/>
      <c r="HV121" s="188"/>
      <c r="HW121" s="188"/>
      <c r="HX121" s="188"/>
      <c r="HZ121" s="188"/>
      <c r="IA121" s="188"/>
      <c r="IB121" s="188"/>
      <c r="IC121" s="188"/>
      <c r="ID121" s="188"/>
      <c r="IE121" s="188"/>
      <c r="IF121" s="188"/>
      <c r="IG121" s="188"/>
      <c r="IH121" s="188"/>
      <c r="II121" s="188"/>
      <c r="IJ121" s="188"/>
      <c r="IK121" s="188"/>
      <c r="IL121" s="401"/>
      <c r="IS121" s="188"/>
      <c r="IT121" s="188"/>
      <c r="IU121" s="188"/>
      <c r="IV121" s="188"/>
      <c r="IW121" s="188"/>
      <c r="IX121" s="188"/>
      <c r="IY121" s="188"/>
      <c r="IZ121" s="188"/>
      <c r="JA121" s="188"/>
      <c r="JB121" s="188"/>
      <c r="JC121" s="188"/>
      <c r="JD121" s="188"/>
      <c r="JE121" s="188"/>
      <c r="JF121" s="188"/>
      <c r="JG121" s="188"/>
      <c r="JH121" s="188"/>
      <c r="JI121" s="188"/>
      <c r="JJ121" s="188"/>
      <c r="JK121" s="188"/>
      <c r="JL121" s="188"/>
      <c r="JM121" s="188"/>
      <c r="JN121" s="188"/>
      <c r="JO121" s="188"/>
      <c r="JP121" s="188"/>
      <c r="JQ121" s="188"/>
    </row>
    <row r="122" spans="193:277">
      <c r="GK122" s="376"/>
      <c r="GL122" s="362"/>
      <c r="GM122" s="307"/>
      <c r="GN122" s="224"/>
      <c r="GO122" s="188"/>
      <c r="GP122" s="923"/>
      <c r="GQ122" s="219"/>
      <c r="GR122" s="188"/>
      <c r="GS122" s="188"/>
      <c r="GT122" s="224"/>
      <c r="GU122" s="224"/>
      <c r="GV122" s="224"/>
      <c r="GW122" s="224"/>
      <c r="GX122" s="224"/>
      <c r="GY122" s="188"/>
      <c r="GZ122" s="401"/>
      <c r="HA122" s="188"/>
      <c r="HB122" s="188"/>
      <c r="HC122" s="188"/>
      <c r="HD122" s="188"/>
      <c r="HE122" s="188"/>
      <c r="HF122" s="188"/>
      <c r="HG122" s="188"/>
      <c r="HH122" s="401"/>
      <c r="HI122" s="188"/>
      <c r="HJ122" s="188"/>
      <c r="HK122" s="188"/>
      <c r="HL122" s="188"/>
      <c r="HM122" s="188"/>
      <c r="HN122" s="188"/>
      <c r="HO122" s="188"/>
      <c r="HP122" s="401"/>
      <c r="HQ122" s="188"/>
      <c r="HR122" s="188"/>
      <c r="HS122" s="188"/>
      <c r="HT122" s="188"/>
      <c r="HU122" s="188"/>
      <c r="HV122" s="188"/>
      <c r="HW122" s="188"/>
      <c r="HX122" s="188"/>
      <c r="HZ122" s="188"/>
      <c r="IA122" s="188"/>
      <c r="IB122" s="188"/>
      <c r="IC122" s="188"/>
      <c r="ID122" s="188"/>
      <c r="IE122" s="188"/>
      <c r="IF122" s="188"/>
      <c r="IG122" s="188"/>
      <c r="IH122" s="188"/>
      <c r="II122" s="188"/>
      <c r="IJ122" s="188"/>
      <c r="IK122" s="188"/>
      <c r="IL122" s="401"/>
      <c r="IS122" s="188"/>
      <c r="IT122" s="188"/>
      <c r="IU122" s="188"/>
      <c r="IV122" s="188"/>
      <c r="IW122" s="188"/>
      <c r="IX122" s="188"/>
      <c r="IY122" s="188"/>
      <c r="IZ122" s="188"/>
      <c r="JA122" s="188"/>
      <c r="JB122" s="188"/>
      <c r="JC122" s="188"/>
      <c r="JD122" s="188"/>
      <c r="JE122" s="188"/>
      <c r="JF122" s="188"/>
      <c r="JG122" s="188"/>
      <c r="JH122" s="188"/>
      <c r="JI122" s="188"/>
      <c r="JJ122" s="188"/>
      <c r="JK122" s="188"/>
      <c r="JL122" s="188"/>
      <c r="JM122" s="188"/>
      <c r="JN122" s="188"/>
      <c r="JO122" s="188"/>
      <c r="JP122" s="188"/>
      <c r="JQ122" s="188"/>
    </row>
    <row r="123" spans="193:277">
      <c r="GK123" s="376"/>
      <c r="GL123" s="362"/>
      <c r="GM123" s="307"/>
      <c r="GN123" s="224"/>
      <c r="GO123" s="188"/>
      <c r="GP123" s="923"/>
      <c r="GQ123" s="219"/>
      <c r="GR123" s="188"/>
      <c r="GS123" s="188"/>
      <c r="GT123" s="224"/>
      <c r="GU123" s="224"/>
      <c r="GV123" s="224"/>
      <c r="GW123" s="224"/>
      <c r="GX123" s="224"/>
      <c r="GY123" s="188"/>
      <c r="GZ123" s="401"/>
      <c r="HA123" s="188"/>
      <c r="HB123" s="188"/>
      <c r="HC123" s="188"/>
      <c r="HD123" s="188"/>
      <c r="HE123" s="188"/>
      <c r="HF123" s="188"/>
      <c r="HG123" s="188"/>
      <c r="HH123" s="401"/>
      <c r="HI123" s="188"/>
      <c r="HJ123" s="188"/>
      <c r="HK123" s="188"/>
      <c r="HL123" s="188"/>
      <c r="HM123" s="188"/>
      <c r="HN123" s="188"/>
      <c r="HO123" s="188"/>
      <c r="HP123" s="401"/>
      <c r="HQ123" s="188"/>
      <c r="HR123" s="188"/>
      <c r="HS123" s="188"/>
      <c r="HT123" s="188"/>
      <c r="HU123" s="188"/>
      <c r="HV123" s="188"/>
      <c r="HW123" s="188"/>
      <c r="HX123" s="188"/>
      <c r="HZ123" s="188"/>
      <c r="IA123" s="188"/>
      <c r="IB123" s="188"/>
      <c r="IC123" s="188"/>
      <c r="ID123" s="188"/>
      <c r="IE123" s="188"/>
      <c r="IF123" s="188"/>
      <c r="IG123" s="188"/>
      <c r="IH123" s="188"/>
      <c r="II123" s="188"/>
      <c r="IJ123" s="188"/>
      <c r="IK123" s="188"/>
      <c r="IL123" s="401"/>
      <c r="IS123" s="188"/>
      <c r="IT123" s="188"/>
      <c r="IU123" s="188"/>
      <c r="IV123" s="188"/>
      <c r="IW123" s="188"/>
      <c r="IX123" s="188"/>
      <c r="IY123" s="188"/>
      <c r="IZ123" s="188"/>
      <c r="JA123" s="188"/>
      <c r="JB123" s="188"/>
      <c r="JC123" s="188"/>
      <c r="JD123" s="188"/>
      <c r="JE123" s="188"/>
      <c r="JF123" s="188"/>
      <c r="JG123" s="188"/>
      <c r="JH123" s="188"/>
      <c r="JI123" s="188"/>
      <c r="JJ123" s="188"/>
      <c r="JK123" s="188"/>
      <c r="JL123" s="188"/>
      <c r="JM123" s="188"/>
      <c r="JN123" s="188"/>
      <c r="JO123" s="188"/>
      <c r="JP123" s="188"/>
      <c r="JQ123" s="188"/>
    </row>
    <row r="124" spans="193:277">
      <c r="GK124" s="376"/>
      <c r="GL124" s="362"/>
      <c r="GM124" s="307"/>
      <c r="GN124" s="224"/>
      <c r="GO124" s="188"/>
      <c r="GP124" s="923"/>
      <c r="GQ124" s="219"/>
      <c r="GR124" s="188"/>
      <c r="GS124" s="188"/>
      <c r="GT124" s="224"/>
      <c r="GU124" s="224"/>
      <c r="GV124" s="224"/>
      <c r="GW124" s="224"/>
      <c r="GX124" s="224"/>
      <c r="GY124" s="188"/>
      <c r="GZ124" s="401"/>
      <c r="HA124" s="188"/>
      <c r="HB124" s="188"/>
      <c r="HC124" s="188"/>
      <c r="HD124" s="188"/>
      <c r="HE124" s="188"/>
      <c r="HF124" s="188"/>
      <c r="HG124" s="188"/>
      <c r="HH124" s="401"/>
      <c r="HI124" s="188"/>
      <c r="HJ124" s="188"/>
      <c r="HK124" s="188"/>
      <c r="HL124" s="188"/>
      <c r="HM124" s="188"/>
      <c r="HN124" s="188"/>
      <c r="HO124" s="188"/>
      <c r="HP124" s="401"/>
      <c r="HQ124" s="188"/>
      <c r="HR124" s="188"/>
      <c r="HS124" s="188"/>
      <c r="HT124" s="188"/>
      <c r="HU124" s="188"/>
      <c r="HV124" s="188"/>
      <c r="HW124" s="188"/>
      <c r="HX124" s="188"/>
      <c r="HZ124" s="188"/>
      <c r="IA124" s="188"/>
      <c r="IB124" s="188"/>
      <c r="IC124" s="188"/>
      <c r="ID124" s="188"/>
      <c r="IE124" s="188"/>
      <c r="IF124" s="188"/>
      <c r="IG124" s="188"/>
      <c r="IH124" s="188"/>
      <c r="II124" s="188"/>
      <c r="IJ124" s="188"/>
      <c r="IK124" s="188"/>
      <c r="IL124" s="401"/>
      <c r="IS124" s="188"/>
      <c r="IT124" s="188"/>
      <c r="IU124" s="188"/>
      <c r="IV124" s="188"/>
      <c r="IW124" s="188"/>
      <c r="IX124" s="188"/>
      <c r="IY124" s="188"/>
      <c r="IZ124" s="188"/>
      <c r="JA124" s="188"/>
      <c r="JB124" s="188"/>
      <c r="JC124" s="188"/>
      <c r="JD124" s="188"/>
      <c r="JE124" s="188"/>
      <c r="JF124" s="188"/>
      <c r="JG124" s="188"/>
      <c r="JH124" s="188"/>
      <c r="JI124" s="188"/>
      <c r="JJ124" s="188"/>
      <c r="JK124" s="188"/>
      <c r="JL124" s="188"/>
      <c r="JM124" s="188"/>
      <c r="JN124" s="188"/>
      <c r="JO124" s="188"/>
      <c r="JP124" s="188"/>
      <c r="JQ124" s="188"/>
    </row>
    <row r="125" spans="193:277">
      <c r="GK125" s="376"/>
      <c r="GL125" s="362"/>
      <c r="GM125" s="307"/>
      <c r="GN125" s="224"/>
      <c r="GO125" s="188"/>
      <c r="GP125" s="923"/>
      <c r="GQ125" s="219"/>
      <c r="GR125" s="188"/>
      <c r="GS125" s="188"/>
      <c r="GT125" s="224"/>
      <c r="GU125" s="224"/>
      <c r="GV125" s="224"/>
      <c r="GW125" s="224"/>
      <c r="GX125" s="224"/>
      <c r="GY125" s="188"/>
      <c r="GZ125" s="401"/>
      <c r="HA125" s="188"/>
      <c r="HB125" s="188"/>
      <c r="HC125" s="188"/>
      <c r="HD125" s="188"/>
      <c r="HE125" s="188"/>
      <c r="HF125" s="188"/>
      <c r="HG125" s="188"/>
      <c r="HH125" s="401"/>
      <c r="HI125" s="188"/>
      <c r="HJ125" s="188"/>
      <c r="HK125" s="188"/>
      <c r="HL125" s="188"/>
      <c r="HM125" s="188"/>
      <c r="HN125" s="188"/>
      <c r="HO125" s="188"/>
      <c r="HP125" s="401"/>
      <c r="HQ125" s="188"/>
      <c r="HR125" s="188"/>
      <c r="HS125" s="188"/>
      <c r="HT125" s="188"/>
      <c r="HU125" s="188"/>
      <c r="HV125" s="188"/>
      <c r="HW125" s="188"/>
      <c r="HX125" s="188"/>
      <c r="HZ125" s="188"/>
      <c r="IA125" s="188"/>
      <c r="IB125" s="188"/>
      <c r="IC125" s="188"/>
      <c r="ID125" s="188"/>
      <c r="IE125" s="188"/>
      <c r="IF125" s="188"/>
      <c r="IG125" s="188"/>
      <c r="IH125" s="188"/>
      <c r="II125" s="188"/>
      <c r="IJ125" s="188"/>
      <c r="IK125" s="188"/>
      <c r="IL125" s="401"/>
      <c r="IS125" s="188"/>
      <c r="IT125" s="188"/>
      <c r="IU125" s="188"/>
      <c r="IV125" s="188"/>
      <c r="IW125" s="188"/>
      <c r="IX125" s="188"/>
      <c r="IY125" s="188"/>
      <c r="IZ125" s="188"/>
      <c r="JA125" s="188"/>
      <c r="JB125" s="188"/>
      <c r="JC125" s="188"/>
      <c r="JD125" s="188"/>
      <c r="JE125" s="188"/>
      <c r="JF125" s="188"/>
      <c r="JG125" s="188"/>
      <c r="JH125" s="188"/>
      <c r="JI125" s="188"/>
      <c r="JJ125" s="188"/>
      <c r="JK125" s="188"/>
      <c r="JL125" s="188"/>
      <c r="JM125" s="188"/>
      <c r="JN125" s="188"/>
      <c r="JO125" s="188"/>
      <c r="JP125" s="188"/>
      <c r="JQ125" s="188"/>
    </row>
    <row r="126" spans="193:277">
      <c r="GK126" s="376"/>
      <c r="GL126" s="362"/>
      <c r="GM126" s="307"/>
      <c r="GN126" s="224"/>
      <c r="GO126" s="188"/>
      <c r="GP126" s="923"/>
      <c r="GQ126" s="219"/>
      <c r="GR126" s="188"/>
      <c r="GS126" s="188"/>
      <c r="GT126" s="224"/>
      <c r="GU126" s="224"/>
      <c r="GV126" s="224"/>
      <c r="GW126" s="224"/>
      <c r="GX126" s="224"/>
      <c r="GY126" s="188"/>
      <c r="GZ126" s="401"/>
      <c r="HA126" s="188"/>
      <c r="HB126" s="188"/>
      <c r="HC126" s="188"/>
      <c r="HD126" s="188"/>
      <c r="HE126" s="188"/>
      <c r="HF126" s="188"/>
      <c r="HG126" s="188"/>
      <c r="HH126" s="401"/>
      <c r="HI126" s="188"/>
      <c r="HJ126" s="188"/>
      <c r="HK126" s="188"/>
      <c r="HL126" s="188"/>
      <c r="HM126" s="188"/>
      <c r="HN126" s="188"/>
      <c r="HO126" s="188"/>
      <c r="HP126" s="401"/>
      <c r="HQ126" s="188"/>
      <c r="HR126" s="188"/>
      <c r="HS126" s="188"/>
      <c r="HT126" s="188"/>
      <c r="HU126" s="188"/>
      <c r="HV126" s="188"/>
      <c r="HW126" s="188"/>
      <c r="HX126" s="188"/>
      <c r="HZ126" s="188"/>
      <c r="IA126" s="188"/>
      <c r="IB126" s="188"/>
      <c r="IC126" s="188"/>
      <c r="ID126" s="188"/>
      <c r="IE126" s="188"/>
      <c r="IF126" s="188"/>
      <c r="IG126" s="188"/>
      <c r="IH126" s="188"/>
      <c r="II126" s="188"/>
      <c r="IJ126" s="188"/>
      <c r="IK126" s="188"/>
      <c r="IL126" s="401"/>
      <c r="IS126" s="188"/>
      <c r="IT126" s="188"/>
      <c r="IU126" s="188"/>
      <c r="IV126" s="188"/>
      <c r="IW126" s="188"/>
      <c r="IX126" s="188"/>
      <c r="IY126" s="188"/>
      <c r="IZ126" s="188"/>
      <c r="JA126" s="188"/>
      <c r="JB126" s="188"/>
      <c r="JC126" s="188"/>
      <c r="JD126" s="188"/>
      <c r="JE126" s="188"/>
      <c r="JF126" s="188"/>
      <c r="JG126" s="188"/>
      <c r="JH126" s="188"/>
      <c r="JI126" s="188"/>
      <c r="JJ126" s="188"/>
      <c r="JK126" s="188"/>
      <c r="JL126" s="188"/>
      <c r="JM126" s="188"/>
      <c r="JN126" s="188"/>
      <c r="JO126" s="188"/>
      <c r="JP126" s="188"/>
      <c r="JQ126" s="188"/>
    </row>
    <row r="127" spans="193:277">
      <c r="GK127" s="376"/>
      <c r="GL127" s="362"/>
      <c r="GM127" s="307"/>
      <c r="GN127" s="224"/>
      <c r="GO127" s="188"/>
      <c r="GP127" s="923"/>
      <c r="GQ127" s="219"/>
      <c r="GR127" s="188"/>
      <c r="GS127" s="188"/>
      <c r="GT127" s="224"/>
      <c r="GU127" s="224"/>
      <c r="GV127" s="224"/>
      <c r="GW127" s="224"/>
      <c r="GX127" s="224"/>
      <c r="GY127" s="188"/>
      <c r="GZ127" s="401"/>
      <c r="HA127" s="188"/>
      <c r="HB127" s="188"/>
      <c r="HC127" s="188"/>
      <c r="HD127" s="188"/>
      <c r="HE127" s="188"/>
      <c r="HF127" s="188"/>
      <c r="HG127" s="188"/>
      <c r="HH127" s="401"/>
      <c r="HI127" s="188"/>
      <c r="HJ127" s="188"/>
      <c r="HK127" s="188"/>
      <c r="HL127" s="188"/>
      <c r="HM127" s="188"/>
      <c r="HN127" s="188"/>
      <c r="HO127" s="188"/>
      <c r="HP127" s="401"/>
      <c r="HQ127" s="188"/>
      <c r="HR127" s="188"/>
      <c r="HS127" s="188"/>
      <c r="HT127" s="188"/>
      <c r="HU127" s="188"/>
      <c r="HV127" s="188"/>
      <c r="HW127" s="188"/>
      <c r="HX127" s="188"/>
      <c r="HZ127" s="188"/>
      <c r="IA127" s="188"/>
      <c r="IB127" s="188"/>
      <c r="IC127" s="188"/>
      <c r="ID127" s="188"/>
      <c r="IE127" s="188"/>
      <c r="IF127" s="188"/>
      <c r="IG127" s="188"/>
      <c r="IH127" s="188"/>
      <c r="II127" s="188"/>
      <c r="IJ127" s="188"/>
      <c r="IK127" s="188"/>
      <c r="IL127" s="401"/>
      <c r="IS127" s="188"/>
      <c r="IT127" s="188"/>
      <c r="IU127" s="188"/>
      <c r="IV127" s="188"/>
      <c r="IW127" s="188"/>
      <c r="IX127" s="188"/>
      <c r="IY127" s="188"/>
      <c r="IZ127" s="188"/>
      <c r="JA127" s="188"/>
      <c r="JB127" s="188"/>
      <c r="JC127" s="188"/>
      <c r="JD127" s="188"/>
      <c r="JE127" s="188"/>
      <c r="JF127" s="188"/>
      <c r="JG127" s="188"/>
      <c r="JH127" s="188"/>
      <c r="JI127" s="188"/>
      <c r="JJ127" s="188"/>
      <c r="JK127" s="188"/>
      <c r="JL127" s="188"/>
      <c r="JM127" s="188"/>
      <c r="JN127" s="188"/>
      <c r="JO127" s="188"/>
      <c r="JP127" s="188"/>
      <c r="JQ127" s="188"/>
    </row>
    <row r="128" spans="193:277">
      <c r="GK128" s="376"/>
      <c r="GL128" s="362"/>
      <c r="GM128" s="307"/>
      <c r="GN128" s="224"/>
      <c r="GO128" s="188"/>
      <c r="GP128" s="923"/>
      <c r="GQ128" s="219"/>
      <c r="GR128" s="188"/>
      <c r="GS128" s="188"/>
      <c r="GT128" s="224"/>
      <c r="GU128" s="224"/>
      <c r="GV128" s="224"/>
      <c r="GW128" s="224"/>
      <c r="GX128" s="224"/>
      <c r="GY128" s="188"/>
      <c r="GZ128" s="401"/>
      <c r="HA128" s="188"/>
      <c r="HB128" s="188"/>
      <c r="HC128" s="188"/>
      <c r="HD128" s="188"/>
      <c r="HE128" s="188"/>
      <c r="HF128" s="188"/>
      <c r="HG128" s="188"/>
      <c r="HH128" s="401"/>
      <c r="HI128" s="188"/>
      <c r="HJ128" s="188"/>
      <c r="HK128" s="188"/>
      <c r="HL128" s="188"/>
      <c r="HM128" s="188"/>
      <c r="HN128" s="188"/>
      <c r="HO128" s="188"/>
      <c r="HP128" s="401"/>
      <c r="HQ128" s="188"/>
      <c r="HR128" s="188"/>
      <c r="HS128" s="188"/>
      <c r="HT128" s="188"/>
      <c r="HU128" s="188"/>
      <c r="HV128" s="188"/>
      <c r="HW128" s="188"/>
      <c r="HX128" s="188"/>
      <c r="HZ128" s="188"/>
      <c r="IA128" s="188"/>
      <c r="IB128" s="188"/>
      <c r="IC128" s="188"/>
      <c r="ID128" s="188"/>
      <c r="IE128" s="188"/>
      <c r="IF128" s="188"/>
      <c r="IG128" s="188"/>
      <c r="IH128" s="188"/>
      <c r="II128" s="188"/>
      <c r="IJ128" s="188"/>
      <c r="IK128" s="188"/>
      <c r="IL128" s="401"/>
      <c r="IS128" s="188"/>
      <c r="IT128" s="188"/>
      <c r="IU128" s="188"/>
      <c r="IV128" s="188"/>
      <c r="IW128" s="188"/>
      <c r="IX128" s="188"/>
      <c r="IY128" s="188"/>
      <c r="IZ128" s="188"/>
      <c r="JA128" s="188"/>
      <c r="JB128" s="188"/>
      <c r="JC128" s="188"/>
      <c r="JD128" s="188"/>
      <c r="JE128" s="188"/>
      <c r="JF128" s="188"/>
      <c r="JG128" s="188"/>
      <c r="JH128" s="188"/>
      <c r="JI128" s="188"/>
      <c r="JJ128" s="188"/>
      <c r="JK128" s="188"/>
      <c r="JL128" s="188"/>
      <c r="JM128" s="188"/>
      <c r="JN128" s="188"/>
      <c r="JO128" s="188"/>
      <c r="JP128" s="188"/>
      <c r="JQ128" s="188"/>
    </row>
    <row r="129" spans="193:277">
      <c r="GK129" s="376"/>
      <c r="GL129" s="362"/>
      <c r="GM129" s="307"/>
      <c r="GN129" s="224"/>
      <c r="GO129" s="188"/>
      <c r="GP129" s="923"/>
      <c r="GQ129" s="219"/>
      <c r="GR129" s="188"/>
      <c r="GS129" s="188"/>
      <c r="GT129" s="224"/>
      <c r="GU129" s="224"/>
      <c r="GV129" s="224"/>
      <c r="GW129" s="224"/>
      <c r="GX129" s="224"/>
      <c r="GY129" s="188"/>
      <c r="GZ129" s="401"/>
      <c r="HA129" s="188"/>
      <c r="HB129" s="188"/>
      <c r="HC129" s="188"/>
      <c r="HD129" s="188"/>
      <c r="HE129" s="188"/>
      <c r="HF129" s="188"/>
      <c r="HG129" s="188"/>
      <c r="HH129" s="401"/>
      <c r="HI129" s="188"/>
      <c r="HJ129" s="188"/>
      <c r="HK129" s="188"/>
      <c r="HL129" s="188"/>
      <c r="HM129" s="188"/>
      <c r="HN129" s="188"/>
      <c r="HO129" s="188"/>
      <c r="HP129" s="401"/>
      <c r="HQ129" s="188"/>
      <c r="HR129" s="188"/>
      <c r="HS129" s="188"/>
      <c r="HT129" s="188"/>
      <c r="HU129" s="188"/>
      <c r="HV129" s="188"/>
      <c r="HW129" s="188"/>
      <c r="HX129" s="188"/>
      <c r="HZ129" s="188"/>
      <c r="IA129" s="188"/>
      <c r="IB129" s="188"/>
      <c r="IC129" s="188"/>
      <c r="ID129" s="188"/>
      <c r="IE129" s="188"/>
      <c r="IF129" s="188"/>
      <c r="IG129" s="188"/>
      <c r="IH129" s="188"/>
      <c r="II129" s="188"/>
      <c r="IJ129" s="188"/>
      <c r="IK129" s="188"/>
      <c r="IL129" s="401"/>
      <c r="IS129" s="188"/>
      <c r="IT129" s="188"/>
      <c r="IU129" s="188"/>
      <c r="IV129" s="188"/>
      <c r="IW129" s="188"/>
      <c r="IX129" s="188"/>
      <c r="IY129" s="188"/>
      <c r="IZ129" s="188"/>
      <c r="JA129" s="188"/>
      <c r="JB129" s="188"/>
      <c r="JC129" s="188"/>
      <c r="JD129" s="188"/>
      <c r="JE129" s="188"/>
      <c r="JF129" s="188"/>
      <c r="JG129" s="188"/>
      <c r="JH129" s="188"/>
      <c r="JI129" s="188"/>
      <c r="JJ129" s="188"/>
      <c r="JK129" s="188"/>
      <c r="JL129" s="188"/>
      <c r="JM129" s="188"/>
      <c r="JN129" s="188"/>
      <c r="JO129" s="188"/>
      <c r="JP129" s="188"/>
      <c r="JQ129" s="188"/>
    </row>
    <row r="130" spans="193:277">
      <c r="GK130" s="376"/>
      <c r="GL130" s="362"/>
      <c r="GM130" s="307"/>
      <c r="GN130" s="224"/>
      <c r="GO130" s="188"/>
      <c r="GP130" s="923"/>
      <c r="GQ130" s="219"/>
      <c r="GR130" s="188"/>
      <c r="GS130" s="188"/>
      <c r="GT130" s="224"/>
      <c r="GU130" s="224"/>
      <c r="GV130" s="224"/>
      <c r="GW130" s="224"/>
      <c r="GX130" s="224"/>
      <c r="GY130" s="188"/>
      <c r="GZ130" s="401"/>
      <c r="HA130" s="188"/>
      <c r="HB130" s="188"/>
      <c r="HC130" s="188"/>
      <c r="HD130" s="188"/>
      <c r="HE130" s="188"/>
      <c r="HF130" s="188"/>
      <c r="HG130" s="188"/>
      <c r="HH130" s="401"/>
      <c r="HI130" s="188"/>
      <c r="HJ130" s="188"/>
      <c r="HK130" s="188"/>
      <c r="HL130" s="188"/>
      <c r="HM130" s="188"/>
      <c r="HN130" s="188"/>
      <c r="HO130" s="188"/>
      <c r="HP130" s="401"/>
      <c r="HQ130" s="188"/>
      <c r="HR130" s="188"/>
      <c r="HS130" s="188"/>
      <c r="HT130" s="188"/>
      <c r="HU130" s="188"/>
      <c r="HV130" s="188"/>
      <c r="HW130" s="188"/>
      <c r="HX130" s="188"/>
      <c r="HZ130" s="188"/>
      <c r="IA130" s="188"/>
      <c r="IB130" s="188"/>
      <c r="IC130" s="188"/>
      <c r="ID130" s="188"/>
      <c r="IE130" s="188"/>
      <c r="IF130" s="188"/>
      <c r="IG130" s="188"/>
      <c r="IH130" s="188"/>
      <c r="II130" s="188"/>
      <c r="IJ130" s="188"/>
      <c r="IK130" s="188"/>
      <c r="IL130" s="401"/>
      <c r="IS130" s="188"/>
      <c r="IT130" s="188"/>
      <c r="IU130" s="188"/>
      <c r="IV130" s="188"/>
      <c r="IW130" s="188"/>
      <c r="IX130" s="188"/>
      <c r="IY130" s="188"/>
      <c r="IZ130" s="188"/>
      <c r="JA130" s="188"/>
      <c r="JB130" s="188"/>
      <c r="JC130" s="188"/>
      <c r="JD130" s="188"/>
      <c r="JE130" s="188"/>
      <c r="JF130" s="188"/>
      <c r="JG130" s="188"/>
      <c r="JH130" s="188"/>
      <c r="JI130" s="188"/>
      <c r="JJ130" s="188"/>
      <c r="JK130" s="188"/>
      <c r="JL130" s="188"/>
      <c r="JM130" s="188"/>
      <c r="JN130" s="188"/>
      <c r="JO130" s="188"/>
      <c r="JP130" s="188"/>
      <c r="JQ130" s="188"/>
    </row>
    <row r="131" spans="193:277">
      <c r="GK131" s="376"/>
      <c r="GL131" s="362"/>
      <c r="GM131" s="307"/>
      <c r="GN131" s="224"/>
      <c r="GO131" s="188"/>
      <c r="GP131" s="923"/>
      <c r="GQ131" s="219"/>
      <c r="GR131" s="188"/>
      <c r="GS131" s="188"/>
      <c r="GT131" s="224"/>
      <c r="GU131" s="224"/>
      <c r="GV131" s="224"/>
      <c r="GW131" s="224"/>
      <c r="GX131" s="224"/>
      <c r="GY131" s="188"/>
      <c r="GZ131" s="401"/>
      <c r="HA131" s="188"/>
      <c r="HB131" s="188"/>
      <c r="HC131" s="188"/>
      <c r="HD131" s="188"/>
      <c r="HE131" s="188"/>
      <c r="HF131" s="188"/>
      <c r="HG131" s="188"/>
      <c r="HH131" s="401"/>
      <c r="HI131" s="188"/>
      <c r="HJ131" s="188"/>
      <c r="HK131" s="188"/>
      <c r="HL131" s="188"/>
      <c r="HM131" s="188"/>
      <c r="HN131" s="188"/>
      <c r="HO131" s="188"/>
      <c r="HP131" s="401"/>
      <c r="HQ131" s="188"/>
      <c r="HR131" s="188"/>
      <c r="HS131" s="188"/>
      <c r="HT131" s="188"/>
      <c r="HU131" s="188"/>
      <c r="HV131" s="188"/>
      <c r="HW131" s="188"/>
      <c r="HX131" s="188"/>
      <c r="HZ131" s="188"/>
      <c r="IA131" s="188"/>
      <c r="IB131" s="188"/>
      <c r="IC131" s="188"/>
      <c r="ID131" s="188"/>
      <c r="IE131" s="188"/>
      <c r="IF131" s="188"/>
      <c r="IG131" s="188"/>
      <c r="IH131" s="188"/>
      <c r="II131" s="188"/>
      <c r="IJ131" s="188"/>
      <c r="IK131" s="188"/>
      <c r="IL131" s="401"/>
      <c r="IS131" s="188"/>
      <c r="IT131" s="188"/>
      <c r="IU131" s="188"/>
      <c r="IV131" s="188"/>
      <c r="IW131" s="188"/>
      <c r="IX131" s="188"/>
      <c r="IY131" s="188"/>
      <c r="IZ131" s="188"/>
      <c r="JA131" s="188"/>
      <c r="JB131" s="188"/>
      <c r="JC131" s="188"/>
      <c r="JD131" s="188"/>
      <c r="JE131" s="188"/>
      <c r="JF131" s="188"/>
      <c r="JG131" s="188"/>
      <c r="JH131" s="188"/>
      <c r="JI131" s="188"/>
      <c r="JJ131" s="188"/>
      <c r="JK131" s="188"/>
      <c r="JL131" s="188"/>
      <c r="JM131" s="188"/>
      <c r="JN131" s="188"/>
      <c r="JO131" s="188"/>
      <c r="JP131" s="188"/>
      <c r="JQ131" s="188"/>
    </row>
    <row r="132" spans="193:277">
      <c r="GK132" s="376"/>
      <c r="GL132" s="362"/>
      <c r="GM132" s="307"/>
      <c r="GN132" s="224"/>
      <c r="GO132" s="188"/>
      <c r="GP132" s="923"/>
      <c r="GQ132" s="219"/>
      <c r="GR132" s="188"/>
      <c r="GS132" s="188"/>
      <c r="GT132" s="224"/>
      <c r="GU132" s="224"/>
      <c r="GV132" s="224"/>
      <c r="GW132" s="224"/>
      <c r="GX132" s="224"/>
      <c r="GY132" s="188"/>
      <c r="GZ132" s="401"/>
      <c r="HA132" s="188"/>
      <c r="HB132" s="188"/>
      <c r="HC132" s="188"/>
      <c r="HD132" s="188"/>
      <c r="HE132" s="188"/>
      <c r="HF132" s="188"/>
      <c r="HG132" s="188"/>
      <c r="HH132" s="401"/>
      <c r="HI132" s="188"/>
      <c r="HJ132" s="188"/>
      <c r="HK132" s="188"/>
      <c r="HL132" s="188"/>
      <c r="HM132" s="188"/>
      <c r="HN132" s="188"/>
      <c r="HO132" s="188"/>
      <c r="HP132" s="401"/>
      <c r="HQ132" s="188"/>
      <c r="HR132" s="188"/>
      <c r="HS132" s="188"/>
      <c r="HT132" s="188"/>
      <c r="HU132" s="188"/>
      <c r="HV132" s="188"/>
      <c r="HW132" s="188"/>
      <c r="HX132" s="188"/>
      <c r="HZ132" s="188"/>
      <c r="IA132" s="188"/>
      <c r="IB132" s="188"/>
      <c r="IC132" s="188"/>
      <c r="ID132" s="188"/>
      <c r="IE132" s="188"/>
      <c r="IF132" s="188"/>
      <c r="IG132" s="188"/>
      <c r="IH132" s="188"/>
      <c r="II132" s="188"/>
      <c r="IJ132" s="188"/>
      <c r="IK132" s="188"/>
      <c r="IL132" s="401"/>
      <c r="IS132" s="188"/>
      <c r="IT132" s="188"/>
      <c r="IU132" s="188"/>
      <c r="IV132" s="188"/>
      <c r="IW132" s="188"/>
      <c r="IX132" s="188"/>
      <c r="IY132" s="188"/>
      <c r="IZ132" s="188"/>
      <c r="JA132" s="188"/>
      <c r="JB132" s="188"/>
      <c r="JC132" s="188"/>
      <c r="JD132" s="188"/>
      <c r="JE132" s="188"/>
      <c r="JF132" s="188"/>
      <c r="JG132" s="188"/>
      <c r="JH132" s="188"/>
      <c r="JI132" s="188"/>
      <c r="JJ132" s="188"/>
      <c r="JK132" s="188"/>
      <c r="JL132" s="188"/>
      <c r="JM132" s="188"/>
      <c r="JN132" s="188"/>
      <c r="JO132" s="188"/>
      <c r="JP132" s="188"/>
      <c r="JQ132" s="188"/>
    </row>
    <row r="133" spans="193:277">
      <c r="GK133" s="376"/>
      <c r="GL133" s="362"/>
      <c r="GM133" s="307"/>
      <c r="GN133" s="224"/>
      <c r="GO133" s="188"/>
      <c r="GP133" s="923"/>
      <c r="GQ133" s="219"/>
      <c r="GR133" s="188"/>
      <c r="GS133" s="188"/>
      <c r="GT133" s="224"/>
      <c r="GU133" s="224"/>
      <c r="GV133" s="224"/>
      <c r="GW133" s="224"/>
      <c r="GX133" s="224"/>
      <c r="GY133" s="188"/>
      <c r="GZ133" s="401"/>
      <c r="HA133" s="188"/>
      <c r="HB133" s="188"/>
      <c r="HC133" s="188"/>
      <c r="HD133" s="188"/>
      <c r="HE133" s="188"/>
      <c r="HF133" s="188"/>
      <c r="HG133" s="188"/>
      <c r="HH133" s="401"/>
      <c r="HI133" s="188"/>
      <c r="HJ133" s="188"/>
      <c r="HK133" s="188"/>
      <c r="HL133" s="188"/>
      <c r="HM133" s="188"/>
      <c r="HN133" s="188"/>
      <c r="HO133" s="188"/>
      <c r="HP133" s="401"/>
      <c r="HQ133" s="188"/>
      <c r="HR133" s="188"/>
      <c r="HS133" s="188"/>
      <c r="HT133" s="188"/>
      <c r="HU133" s="188"/>
      <c r="HV133" s="188"/>
      <c r="HW133" s="188"/>
      <c r="HX133" s="188"/>
      <c r="HZ133" s="188"/>
      <c r="IA133" s="188"/>
      <c r="IB133" s="188"/>
      <c r="IC133" s="188"/>
      <c r="ID133" s="188"/>
      <c r="IE133" s="188"/>
      <c r="IF133" s="188"/>
      <c r="IG133" s="188"/>
      <c r="IH133" s="188"/>
      <c r="II133" s="188"/>
      <c r="IJ133" s="188"/>
      <c r="IK133" s="188"/>
      <c r="IL133" s="401"/>
      <c r="IS133" s="188"/>
      <c r="IT133" s="188"/>
      <c r="IU133" s="188"/>
      <c r="IV133" s="188"/>
      <c r="IW133" s="188"/>
      <c r="IX133" s="188"/>
      <c r="IY133" s="188"/>
      <c r="IZ133" s="188"/>
      <c r="JA133" s="188"/>
      <c r="JB133" s="188"/>
      <c r="JC133" s="188"/>
      <c r="JD133" s="188"/>
      <c r="JE133" s="188"/>
      <c r="JF133" s="188"/>
      <c r="JG133" s="188"/>
      <c r="JH133" s="188"/>
      <c r="JI133" s="188"/>
      <c r="JJ133" s="188"/>
      <c r="JK133" s="188"/>
      <c r="JL133" s="188"/>
      <c r="JM133" s="188"/>
      <c r="JN133" s="188"/>
      <c r="JO133" s="188"/>
      <c r="JP133" s="188"/>
      <c r="JQ133" s="188"/>
    </row>
    <row r="134" spans="193:277">
      <c r="GK134" s="376"/>
      <c r="GL134" s="362"/>
      <c r="GM134" s="307"/>
      <c r="GN134" s="224"/>
      <c r="GO134" s="188"/>
      <c r="GP134" s="923"/>
      <c r="GQ134" s="219"/>
      <c r="GR134" s="188"/>
      <c r="GS134" s="188"/>
      <c r="GT134" s="224"/>
      <c r="GU134" s="224"/>
      <c r="GV134" s="224"/>
      <c r="GW134" s="224"/>
      <c r="GX134" s="224"/>
      <c r="GY134" s="188"/>
      <c r="GZ134" s="401"/>
      <c r="HA134" s="188"/>
      <c r="HB134" s="188"/>
      <c r="HC134" s="188"/>
      <c r="HD134" s="188"/>
      <c r="HE134" s="188"/>
      <c r="HF134" s="188"/>
      <c r="HG134" s="188"/>
      <c r="HH134" s="401"/>
      <c r="HI134" s="188"/>
      <c r="HJ134" s="188"/>
      <c r="HK134" s="188"/>
      <c r="HL134" s="188"/>
      <c r="HM134" s="188"/>
      <c r="HN134" s="188"/>
      <c r="HO134" s="188"/>
      <c r="HP134" s="401"/>
      <c r="HQ134" s="188"/>
      <c r="HR134" s="188"/>
      <c r="HS134" s="188"/>
      <c r="HT134" s="188"/>
      <c r="HU134" s="188"/>
      <c r="HV134" s="188"/>
      <c r="HW134" s="188"/>
      <c r="HX134" s="188"/>
      <c r="HZ134" s="188"/>
      <c r="IA134" s="188"/>
      <c r="IB134" s="188"/>
      <c r="IC134" s="188"/>
      <c r="ID134" s="188"/>
      <c r="IE134" s="188"/>
      <c r="IF134" s="188"/>
      <c r="IG134" s="188"/>
      <c r="IH134" s="188"/>
      <c r="II134" s="188"/>
      <c r="IJ134" s="188"/>
      <c r="IK134" s="188"/>
      <c r="IL134" s="401"/>
      <c r="IS134" s="188"/>
      <c r="IT134" s="188"/>
      <c r="IU134" s="188"/>
      <c r="IV134" s="188"/>
      <c r="IW134" s="188"/>
      <c r="IX134" s="188"/>
      <c r="IY134" s="188"/>
      <c r="IZ134" s="188"/>
      <c r="JA134" s="188"/>
      <c r="JB134" s="188"/>
      <c r="JC134" s="188"/>
      <c r="JD134" s="188"/>
      <c r="JE134" s="188"/>
      <c r="JF134" s="188"/>
      <c r="JG134" s="188"/>
      <c r="JH134" s="188"/>
      <c r="JI134" s="188"/>
      <c r="JJ134" s="188"/>
      <c r="JK134" s="188"/>
      <c r="JL134" s="188"/>
      <c r="JM134" s="188"/>
      <c r="JN134" s="188"/>
      <c r="JO134" s="188"/>
      <c r="JP134" s="188"/>
      <c r="JQ134" s="188"/>
    </row>
    <row r="135" spans="193:277">
      <c r="GK135" s="376"/>
      <c r="GL135" s="362"/>
      <c r="GM135" s="307"/>
      <c r="GN135" s="224"/>
      <c r="GO135" s="188"/>
      <c r="GP135" s="923"/>
      <c r="GQ135" s="219"/>
      <c r="GR135" s="188"/>
      <c r="GS135" s="188"/>
      <c r="GT135" s="224"/>
      <c r="GU135" s="224"/>
      <c r="GV135" s="224"/>
      <c r="GW135" s="224"/>
      <c r="GX135" s="224"/>
      <c r="GY135" s="188"/>
      <c r="GZ135" s="401"/>
      <c r="HA135" s="188"/>
      <c r="HB135" s="188"/>
      <c r="HC135" s="188"/>
      <c r="HD135" s="188"/>
      <c r="HE135" s="188"/>
      <c r="HF135" s="188"/>
      <c r="HG135" s="188"/>
      <c r="HH135" s="401"/>
      <c r="HI135" s="188"/>
      <c r="HJ135" s="188"/>
      <c r="HK135" s="188"/>
      <c r="HL135" s="188"/>
      <c r="HM135" s="188"/>
      <c r="HN135" s="188"/>
      <c r="HO135" s="188"/>
      <c r="HP135" s="401"/>
      <c r="HQ135" s="188"/>
      <c r="HR135" s="188"/>
      <c r="HS135" s="188"/>
      <c r="HT135" s="188"/>
      <c r="HU135" s="188"/>
      <c r="HV135" s="188"/>
      <c r="HW135" s="188"/>
      <c r="HX135" s="188"/>
      <c r="HZ135" s="188"/>
      <c r="IA135" s="188"/>
      <c r="IB135" s="188"/>
      <c r="IC135" s="188"/>
      <c r="ID135" s="188"/>
      <c r="IE135" s="188"/>
      <c r="IF135" s="188"/>
      <c r="IG135" s="188"/>
      <c r="IH135" s="188"/>
      <c r="II135" s="188"/>
      <c r="IJ135" s="188"/>
      <c r="IK135" s="188"/>
      <c r="IL135" s="401"/>
      <c r="IS135" s="188"/>
      <c r="IT135" s="188"/>
      <c r="IU135" s="188"/>
      <c r="IV135" s="188"/>
      <c r="IW135" s="188"/>
      <c r="IX135" s="188"/>
      <c r="IY135" s="188"/>
      <c r="IZ135" s="188"/>
      <c r="JA135" s="188"/>
      <c r="JB135" s="188"/>
      <c r="JC135" s="188"/>
      <c r="JD135" s="188"/>
      <c r="JE135" s="188"/>
      <c r="JF135" s="188"/>
      <c r="JG135" s="188"/>
      <c r="JH135" s="188"/>
      <c r="JI135" s="188"/>
      <c r="JJ135" s="188"/>
      <c r="JK135" s="188"/>
      <c r="JL135" s="188"/>
      <c r="JM135" s="188"/>
      <c r="JN135" s="188"/>
      <c r="JO135" s="188"/>
      <c r="JP135" s="188"/>
      <c r="JQ135" s="188"/>
    </row>
    <row r="136" spans="193:277">
      <c r="GK136" s="376"/>
      <c r="GL136" s="362"/>
      <c r="GM136" s="307"/>
      <c r="GN136" s="224"/>
      <c r="GO136" s="188"/>
      <c r="GP136" s="923"/>
      <c r="GQ136" s="219"/>
      <c r="GR136" s="188"/>
      <c r="GS136" s="188"/>
      <c r="GT136" s="224"/>
      <c r="GU136" s="224"/>
      <c r="GV136" s="224"/>
      <c r="GW136" s="224"/>
      <c r="GX136" s="224"/>
      <c r="GY136" s="188"/>
      <c r="GZ136" s="401"/>
      <c r="HA136" s="188"/>
      <c r="HB136" s="188"/>
      <c r="HC136" s="188"/>
      <c r="HD136" s="188"/>
      <c r="HE136" s="188"/>
      <c r="HF136" s="188"/>
      <c r="HG136" s="188"/>
      <c r="HH136" s="401"/>
      <c r="HI136" s="188"/>
      <c r="HJ136" s="188"/>
      <c r="HK136" s="188"/>
      <c r="HL136" s="188"/>
      <c r="HM136" s="188"/>
      <c r="HN136" s="188"/>
      <c r="HO136" s="188"/>
      <c r="HP136" s="401"/>
      <c r="HQ136" s="188"/>
      <c r="HR136" s="188"/>
      <c r="HS136" s="188"/>
      <c r="HT136" s="188"/>
      <c r="HU136" s="188"/>
      <c r="HV136" s="188"/>
      <c r="HW136" s="188"/>
      <c r="HX136" s="188"/>
      <c r="HZ136" s="188"/>
      <c r="IA136" s="188"/>
      <c r="IB136" s="188"/>
      <c r="IC136" s="188"/>
      <c r="ID136" s="188"/>
      <c r="IE136" s="188"/>
      <c r="IF136" s="188"/>
      <c r="IG136" s="188"/>
      <c r="IH136" s="188"/>
      <c r="II136" s="188"/>
      <c r="IJ136" s="188"/>
      <c r="IK136" s="188"/>
      <c r="IL136" s="401"/>
      <c r="IS136" s="188"/>
      <c r="IT136" s="188"/>
      <c r="IU136" s="188"/>
      <c r="IV136" s="188"/>
      <c r="IW136" s="188"/>
      <c r="IX136" s="188"/>
      <c r="IY136" s="188"/>
      <c r="IZ136" s="188"/>
      <c r="JA136" s="188"/>
      <c r="JB136" s="188"/>
      <c r="JC136" s="188"/>
      <c r="JD136" s="188"/>
      <c r="JE136" s="188"/>
      <c r="JF136" s="188"/>
      <c r="JG136" s="188"/>
      <c r="JH136" s="188"/>
      <c r="JI136" s="188"/>
      <c r="JJ136" s="188"/>
      <c r="JK136" s="188"/>
      <c r="JL136" s="188"/>
      <c r="JM136" s="188"/>
      <c r="JN136" s="188"/>
      <c r="JO136" s="188"/>
      <c r="JP136" s="188"/>
      <c r="JQ136" s="188"/>
    </row>
    <row r="137" spans="193:277">
      <c r="GK137" s="376"/>
      <c r="GL137" s="362"/>
      <c r="GM137" s="307"/>
      <c r="GN137" s="224"/>
      <c r="GO137" s="188"/>
      <c r="GP137" s="923"/>
      <c r="GQ137" s="219"/>
      <c r="GR137" s="188"/>
      <c r="GS137" s="188"/>
      <c r="GT137" s="224"/>
      <c r="GU137" s="224"/>
      <c r="GV137" s="224"/>
      <c r="GW137" s="224"/>
      <c r="GX137" s="224"/>
      <c r="GY137" s="188"/>
      <c r="GZ137" s="401"/>
      <c r="HA137" s="188"/>
      <c r="HB137" s="188"/>
      <c r="HC137" s="188"/>
      <c r="HD137" s="188"/>
      <c r="HE137" s="188"/>
      <c r="HF137" s="188"/>
      <c r="HG137" s="188"/>
      <c r="HH137" s="401"/>
      <c r="HI137" s="188"/>
      <c r="HJ137" s="188"/>
      <c r="HK137" s="188"/>
      <c r="HL137" s="188"/>
      <c r="HM137" s="188"/>
      <c r="HN137" s="188"/>
      <c r="HO137" s="188"/>
      <c r="HP137" s="401"/>
      <c r="HQ137" s="188"/>
      <c r="HR137" s="188"/>
      <c r="HS137" s="188"/>
      <c r="HT137" s="188"/>
      <c r="HU137" s="188"/>
      <c r="HV137" s="188"/>
      <c r="HW137" s="188"/>
      <c r="HX137" s="188"/>
      <c r="HZ137" s="188"/>
      <c r="IA137" s="188"/>
      <c r="IB137" s="188"/>
      <c r="IC137" s="188"/>
      <c r="ID137" s="188"/>
      <c r="IE137" s="188"/>
      <c r="IF137" s="188"/>
      <c r="IG137" s="188"/>
      <c r="IH137" s="188"/>
      <c r="II137" s="188"/>
      <c r="IJ137" s="188"/>
      <c r="IK137" s="188"/>
      <c r="IL137" s="401"/>
      <c r="IS137" s="188"/>
      <c r="IT137" s="188"/>
      <c r="IU137" s="188"/>
      <c r="IV137" s="188"/>
      <c r="IW137" s="188"/>
      <c r="IX137" s="188"/>
      <c r="IY137" s="188"/>
      <c r="IZ137" s="188"/>
      <c r="JA137" s="188"/>
      <c r="JB137" s="188"/>
      <c r="JC137" s="188"/>
      <c r="JD137" s="188"/>
      <c r="JE137" s="188"/>
      <c r="JF137" s="188"/>
      <c r="JG137" s="188"/>
      <c r="JH137" s="188"/>
      <c r="JI137" s="188"/>
      <c r="JJ137" s="188"/>
      <c r="JK137" s="188"/>
      <c r="JL137" s="188"/>
      <c r="JM137" s="188"/>
      <c r="JN137" s="188"/>
      <c r="JO137" s="188"/>
      <c r="JP137" s="188"/>
      <c r="JQ137" s="188"/>
    </row>
    <row r="138" spans="193:277">
      <c r="GK138" s="376"/>
      <c r="GL138" s="362"/>
      <c r="GM138" s="307"/>
      <c r="GN138" s="224"/>
      <c r="GO138" s="188"/>
      <c r="GP138" s="923"/>
      <c r="GQ138" s="219"/>
      <c r="GR138" s="188"/>
      <c r="GS138" s="188"/>
      <c r="GT138" s="224"/>
      <c r="GU138" s="224"/>
      <c r="GV138" s="224"/>
      <c r="GW138" s="224"/>
      <c r="GX138" s="224"/>
      <c r="GY138" s="188"/>
      <c r="GZ138" s="401"/>
      <c r="HA138" s="188"/>
      <c r="HB138" s="188"/>
      <c r="HC138" s="188"/>
      <c r="HD138" s="188"/>
      <c r="HE138" s="188"/>
      <c r="HF138" s="188"/>
      <c r="HG138" s="188"/>
      <c r="HH138" s="401"/>
      <c r="HI138" s="188"/>
      <c r="HJ138" s="188"/>
      <c r="HK138" s="188"/>
      <c r="HL138" s="188"/>
      <c r="HM138" s="188"/>
      <c r="HN138" s="188"/>
      <c r="HO138" s="188"/>
      <c r="HP138" s="401"/>
      <c r="HQ138" s="188"/>
      <c r="HR138" s="188"/>
      <c r="HS138" s="188"/>
      <c r="HT138" s="188"/>
      <c r="HU138" s="188"/>
      <c r="HV138" s="188"/>
      <c r="HW138" s="188"/>
      <c r="HX138" s="188"/>
      <c r="HZ138" s="188"/>
      <c r="IA138" s="188"/>
      <c r="IB138" s="188"/>
      <c r="IC138" s="188"/>
      <c r="ID138" s="188"/>
      <c r="IE138" s="188"/>
      <c r="IF138" s="188"/>
      <c r="IG138" s="188"/>
      <c r="IH138" s="188"/>
      <c r="II138" s="188"/>
      <c r="IJ138" s="188"/>
      <c r="IK138" s="188"/>
      <c r="IL138" s="401"/>
      <c r="IS138" s="188"/>
      <c r="IT138" s="188"/>
      <c r="IU138" s="188"/>
      <c r="IV138" s="188"/>
      <c r="IW138" s="188"/>
      <c r="IX138" s="188"/>
      <c r="IY138" s="188"/>
      <c r="IZ138" s="188"/>
      <c r="JA138" s="188"/>
      <c r="JB138" s="188"/>
      <c r="JC138" s="188"/>
      <c r="JD138" s="188"/>
      <c r="JE138" s="188"/>
      <c r="JF138" s="188"/>
      <c r="JG138" s="188"/>
      <c r="JH138" s="188"/>
      <c r="JI138" s="188"/>
      <c r="JJ138" s="188"/>
      <c r="JK138" s="188"/>
      <c r="JL138" s="188"/>
      <c r="JM138" s="188"/>
      <c r="JN138" s="188"/>
      <c r="JO138" s="188"/>
      <c r="JP138" s="188"/>
      <c r="JQ138" s="188"/>
    </row>
    <row r="139" spans="193:277">
      <c r="GK139" s="376"/>
      <c r="GL139" s="362"/>
      <c r="GM139" s="307"/>
      <c r="GN139" s="224"/>
      <c r="GO139" s="188"/>
      <c r="GP139" s="923"/>
      <c r="GQ139" s="219"/>
      <c r="GR139" s="188"/>
      <c r="GS139" s="188"/>
      <c r="GT139" s="224"/>
      <c r="GU139" s="224"/>
      <c r="GV139" s="224"/>
      <c r="GW139" s="224"/>
      <c r="GX139" s="224"/>
      <c r="GY139" s="188"/>
      <c r="GZ139" s="401"/>
      <c r="HA139" s="188"/>
      <c r="HB139" s="188"/>
      <c r="HC139" s="188"/>
      <c r="HD139" s="188"/>
      <c r="HE139" s="188"/>
      <c r="HF139" s="188"/>
      <c r="HG139" s="188"/>
      <c r="HH139" s="401"/>
      <c r="HI139" s="188"/>
      <c r="HJ139" s="188"/>
      <c r="HK139" s="188"/>
      <c r="HL139" s="188"/>
      <c r="HM139" s="188"/>
      <c r="HN139" s="188"/>
      <c r="HO139" s="188"/>
      <c r="HP139" s="401"/>
      <c r="HQ139" s="188"/>
      <c r="HR139" s="188"/>
      <c r="HS139" s="188"/>
      <c r="HT139" s="188"/>
      <c r="HU139" s="188"/>
      <c r="HV139" s="188"/>
      <c r="HW139" s="188"/>
      <c r="HX139" s="188"/>
      <c r="HZ139" s="188"/>
      <c r="IA139" s="188"/>
      <c r="IB139" s="188"/>
      <c r="IC139" s="188"/>
      <c r="ID139" s="188"/>
      <c r="IE139" s="188"/>
      <c r="IF139" s="188"/>
      <c r="IG139" s="188"/>
      <c r="IH139" s="188"/>
      <c r="II139" s="188"/>
      <c r="IJ139" s="188"/>
      <c r="IK139" s="188"/>
      <c r="IL139" s="401"/>
      <c r="IS139" s="188"/>
      <c r="IT139" s="188"/>
      <c r="IU139" s="188"/>
      <c r="IV139" s="188"/>
      <c r="IW139" s="188"/>
      <c r="IX139" s="188"/>
      <c r="IY139" s="188"/>
      <c r="IZ139" s="188"/>
      <c r="JA139" s="188"/>
      <c r="JB139" s="188"/>
      <c r="JC139" s="188"/>
      <c r="JD139" s="188"/>
      <c r="JE139" s="188"/>
      <c r="JF139" s="188"/>
      <c r="JG139" s="188"/>
      <c r="JH139" s="188"/>
      <c r="JI139" s="188"/>
      <c r="JJ139" s="188"/>
      <c r="JK139" s="188"/>
      <c r="JL139" s="188"/>
      <c r="JM139" s="188"/>
      <c r="JN139" s="188"/>
      <c r="JO139" s="188"/>
      <c r="JP139" s="188"/>
      <c r="JQ139" s="188"/>
    </row>
    <row r="140" spans="193:277">
      <c r="GK140" s="376"/>
      <c r="GL140" s="362"/>
      <c r="GM140" s="307"/>
      <c r="GN140" s="224"/>
      <c r="GO140" s="188"/>
      <c r="GP140" s="923"/>
      <c r="GQ140" s="219"/>
      <c r="GR140" s="188"/>
      <c r="GS140" s="188"/>
      <c r="GT140" s="224"/>
      <c r="GU140" s="224"/>
      <c r="GV140" s="224"/>
      <c r="GW140" s="224"/>
      <c r="GX140" s="224"/>
      <c r="GY140" s="188"/>
      <c r="GZ140" s="401"/>
      <c r="HA140" s="188"/>
      <c r="HB140" s="188"/>
      <c r="HC140" s="188"/>
      <c r="HD140" s="188"/>
      <c r="HE140" s="188"/>
      <c r="HF140" s="188"/>
      <c r="HG140" s="188"/>
      <c r="HH140" s="401"/>
      <c r="HI140" s="188"/>
      <c r="HJ140" s="188"/>
      <c r="HK140" s="188"/>
      <c r="HL140" s="188"/>
      <c r="HM140" s="188"/>
      <c r="HN140" s="188"/>
      <c r="HO140" s="188"/>
      <c r="HP140" s="401"/>
      <c r="HQ140" s="188"/>
      <c r="HR140" s="188"/>
      <c r="HS140" s="188"/>
      <c r="HT140" s="188"/>
      <c r="HU140" s="188"/>
      <c r="HV140" s="188"/>
      <c r="HW140" s="188"/>
      <c r="HX140" s="188"/>
      <c r="HZ140" s="188"/>
      <c r="IA140" s="188"/>
      <c r="IB140" s="188"/>
      <c r="IC140" s="188"/>
      <c r="ID140" s="188"/>
      <c r="IE140" s="188"/>
      <c r="IF140" s="188"/>
      <c r="IG140" s="188"/>
      <c r="IH140" s="188"/>
      <c r="II140" s="188"/>
      <c r="IJ140" s="188"/>
      <c r="IK140" s="188"/>
      <c r="IL140" s="401"/>
      <c r="IS140" s="188"/>
      <c r="IT140" s="188"/>
      <c r="IU140" s="188"/>
      <c r="IV140" s="188"/>
      <c r="IW140" s="188"/>
      <c r="IX140" s="188"/>
      <c r="IY140" s="188"/>
      <c r="IZ140" s="188"/>
      <c r="JA140" s="188"/>
      <c r="JB140" s="188"/>
      <c r="JC140" s="188"/>
      <c r="JD140" s="188"/>
      <c r="JE140" s="188"/>
      <c r="JF140" s="188"/>
      <c r="JG140" s="188"/>
      <c r="JH140" s="188"/>
      <c r="JI140" s="188"/>
      <c r="JJ140" s="188"/>
      <c r="JK140" s="188"/>
      <c r="JL140" s="188"/>
      <c r="JM140" s="188"/>
      <c r="JN140" s="188"/>
      <c r="JO140" s="188"/>
      <c r="JP140" s="188"/>
      <c r="JQ140" s="188"/>
    </row>
    <row r="141" spans="193:277">
      <c r="GK141" s="376"/>
      <c r="GL141" s="362"/>
      <c r="GM141" s="307"/>
      <c r="GN141" s="224"/>
      <c r="GO141" s="188"/>
      <c r="GP141" s="923"/>
      <c r="GQ141" s="219"/>
      <c r="GR141" s="188"/>
      <c r="GS141" s="188"/>
      <c r="GT141" s="224"/>
      <c r="GU141" s="224"/>
      <c r="GV141" s="224"/>
      <c r="GW141" s="224"/>
      <c r="GX141" s="224"/>
      <c r="GY141" s="188"/>
      <c r="GZ141" s="401"/>
      <c r="HA141" s="188"/>
      <c r="HB141" s="188"/>
      <c r="HC141" s="188"/>
      <c r="HD141" s="188"/>
      <c r="HE141" s="188"/>
      <c r="HF141" s="188"/>
      <c r="HG141" s="188"/>
      <c r="HH141" s="401"/>
      <c r="HI141" s="188"/>
      <c r="HJ141" s="188"/>
      <c r="HK141" s="188"/>
      <c r="HL141" s="188"/>
      <c r="HM141" s="188"/>
      <c r="HN141" s="188"/>
      <c r="HO141" s="188"/>
      <c r="HP141" s="401"/>
      <c r="HQ141" s="188"/>
      <c r="HR141" s="188"/>
      <c r="HS141" s="188"/>
      <c r="HT141" s="188"/>
      <c r="HU141" s="188"/>
      <c r="HV141" s="188"/>
      <c r="HW141" s="188"/>
      <c r="HX141" s="188"/>
      <c r="HZ141" s="188"/>
      <c r="IA141" s="188"/>
      <c r="IB141" s="188"/>
      <c r="IC141" s="188"/>
      <c r="ID141" s="188"/>
      <c r="IE141" s="188"/>
      <c r="IF141" s="188"/>
      <c r="IG141" s="188"/>
      <c r="IH141" s="188"/>
      <c r="II141" s="188"/>
      <c r="IJ141" s="188"/>
      <c r="IK141" s="188"/>
      <c r="IL141" s="401"/>
      <c r="IS141" s="188"/>
      <c r="IT141" s="188"/>
      <c r="IU141" s="188"/>
      <c r="IV141" s="188"/>
      <c r="IW141" s="188"/>
      <c r="IX141" s="188"/>
      <c r="IY141" s="188"/>
      <c r="IZ141" s="188"/>
      <c r="JA141" s="188"/>
      <c r="JB141" s="188"/>
      <c r="JC141" s="188"/>
      <c r="JD141" s="188"/>
      <c r="JE141" s="188"/>
      <c r="JF141" s="188"/>
      <c r="JG141" s="188"/>
      <c r="JH141" s="188"/>
      <c r="JI141" s="188"/>
      <c r="JJ141" s="188"/>
      <c r="JK141" s="188"/>
      <c r="JL141" s="188"/>
      <c r="JM141" s="188"/>
      <c r="JN141" s="188"/>
      <c r="JO141" s="188"/>
      <c r="JP141" s="188"/>
      <c r="JQ141" s="188"/>
    </row>
    <row r="142" spans="193:277">
      <c r="GK142" s="376"/>
      <c r="GL142" s="362"/>
      <c r="GM142" s="307"/>
      <c r="GN142" s="224"/>
      <c r="GO142" s="188"/>
      <c r="GP142" s="923"/>
      <c r="GQ142" s="219"/>
      <c r="GR142" s="188"/>
      <c r="GS142" s="188"/>
      <c r="GT142" s="224"/>
      <c r="GU142" s="224"/>
      <c r="GV142" s="224"/>
      <c r="GW142" s="224"/>
      <c r="GX142" s="224"/>
      <c r="GY142" s="188"/>
      <c r="GZ142" s="401"/>
      <c r="HA142" s="188"/>
      <c r="HB142" s="188"/>
      <c r="HC142" s="188"/>
      <c r="HD142" s="188"/>
      <c r="HE142" s="188"/>
      <c r="HF142" s="188"/>
      <c r="HG142" s="188"/>
      <c r="HH142" s="401"/>
      <c r="HI142" s="188"/>
      <c r="HJ142" s="188"/>
      <c r="HK142" s="188"/>
      <c r="HL142" s="188"/>
      <c r="HM142" s="188"/>
      <c r="HN142" s="188"/>
      <c r="HO142" s="188"/>
      <c r="HP142" s="401"/>
      <c r="HQ142" s="188"/>
      <c r="HR142" s="188"/>
      <c r="HS142" s="188"/>
      <c r="HT142" s="188"/>
      <c r="HU142" s="188"/>
      <c r="HV142" s="188"/>
      <c r="HW142" s="188"/>
      <c r="HX142" s="188"/>
      <c r="HZ142" s="188"/>
      <c r="IA142" s="188"/>
      <c r="IB142" s="188"/>
      <c r="IC142" s="188"/>
      <c r="ID142" s="188"/>
      <c r="IE142" s="188"/>
      <c r="IF142" s="188"/>
      <c r="IG142" s="188"/>
      <c r="IH142" s="188"/>
      <c r="II142" s="188"/>
      <c r="IJ142" s="188"/>
      <c r="IK142" s="188"/>
      <c r="IL142" s="401"/>
      <c r="IS142" s="188"/>
      <c r="IT142" s="188"/>
      <c r="IU142" s="188"/>
      <c r="IV142" s="188"/>
      <c r="IW142" s="188"/>
      <c r="IX142" s="188"/>
      <c r="IY142" s="188"/>
      <c r="IZ142" s="188"/>
      <c r="JA142" s="188"/>
      <c r="JB142" s="188"/>
      <c r="JC142" s="188"/>
      <c r="JD142" s="188"/>
      <c r="JE142" s="188"/>
      <c r="JF142" s="188"/>
      <c r="JG142" s="188"/>
      <c r="JH142" s="188"/>
      <c r="JI142" s="188"/>
      <c r="JJ142" s="188"/>
      <c r="JK142" s="188"/>
      <c r="JL142" s="188"/>
      <c r="JM142" s="188"/>
      <c r="JN142" s="188"/>
      <c r="JO142" s="188"/>
      <c r="JP142" s="188"/>
      <c r="JQ142" s="188"/>
    </row>
    <row r="143" spans="193:277">
      <c r="GK143" s="376"/>
      <c r="GL143" s="362"/>
      <c r="GM143" s="307"/>
      <c r="GN143" s="224"/>
      <c r="GO143" s="188"/>
      <c r="GP143" s="923"/>
      <c r="GQ143" s="219"/>
      <c r="GR143" s="188"/>
      <c r="GS143" s="188"/>
      <c r="GT143" s="224"/>
      <c r="GU143" s="224"/>
      <c r="GV143" s="224"/>
      <c r="GW143" s="224"/>
      <c r="GX143" s="224"/>
      <c r="GY143" s="188"/>
      <c r="GZ143" s="401"/>
      <c r="HA143" s="188"/>
      <c r="HB143" s="188"/>
      <c r="HC143" s="188"/>
      <c r="HD143" s="188"/>
      <c r="HE143" s="188"/>
      <c r="HF143" s="188"/>
      <c r="HG143" s="188"/>
      <c r="HH143" s="401"/>
      <c r="HI143" s="188"/>
      <c r="HJ143" s="188"/>
      <c r="HK143" s="188"/>
      <c r="HL143" s="188"/>
      <c r="HM143" s="188"/>
      <c r="HN143" s="188"/>
      <c r="HO143" s="188"/>
      <c r="HP143" s="401"/>
      <c r="HQ143" s="188"/>
      <c r="HR143" s="188"/>
      <c r="HS143" s="188"/>
      <c r="HT143" s="188"/>
      <c r="HU143" s="188"/>
      <c r="HV143" s="188"/>
      <c r="HW143" s="188"/>
      <c r="HX143" s="188"/>
      <c r="HZ143" s="188"/>
      <c r="IA143" s="188"/>
      <c r="IB143" s="188"/>
      <c r="IC143" s="188"/>
      <c r="ID143" s="188"/>
      <c r="IE143" s="188"/>
      <c r="IF143" s="188"/>
      <c r="IG143" s="188"/>
      <c r="IH143" s="188"/>
      <c r="II143" s="188"/>
      <c r="IJ143" s="188"/>
      <c r="IK143" s="188"/>
      <c r="IL143" s="401"/>
      <c r="IS143" s="188"/>
      <c r="IT143" s="188"/>
      <c r="IU143" s="188"/>
      <c r="IV143" s="188"/>
      <c r="IW143" s="188"/>
      <c r="IX143" s="188"/>
      <c r="IY143" s="188"/>
      <c r="IZ143" s="188"/>
      <c r="JA143" s="188"/>
      <c r="JB143" s="188"/>
      <c r="JC143" s="188"/>
      <c r="JD143" s="188"/>
      <c r="JE143" s="188"/>
      <c r="JF143" s="188"/>
      <c r="JG143" s="188"/>
      <c r="JH143" s="188"/>
      <c r="JI143" s="188"/>
      <c r="JJ143" s="188"/>
      <c r="JK143" s="188"/>
      <c r="JL143" s="188"/>
      <c r="JM143" s="188"/>
      <c r="JN143" s="188"/>
      <c r="JO143" s="188"/>
      <c r="JP143" s="188"/>
      <c r="JQ143" s="188"/>
    </row>
    <row r="144" spans="193:277">
      <c r="GK144" s="376"/>
      <c r="GL144" s="362"/>
      <c r="GM144" s="307"/>
      <c r="GN144" s="224"/>
      <c r="GO144" s="188"/>
      <c r="GP144" s="923"/>
      <c r="GQ144" s="219"/>
      <c r="GR144" s="188"/>
      <c r="GS144" s="188"/>
      <c r="GT144" s="224"/>
      <c r="GU144" s="224"/>
      <c r="GV144" s="224"/>
      <c r="GW144" s="224"/>
      <c r="GX144" s="224"/>
      <c r="GY144" s="188"/>
      <c r="GZ144" s="401"/>
      <c r="HA144" s="188"/>
      <c r="HB144" s="188"/>
      <c r="HC144" s="188"/>
      <c r="HD144" s="188"/>
      <c r="HE144" s="188"/>
      <c r="HF144" s="188"/>
      <c r="HG144" s="188"/>
      <c r="HH144" s="401"/>
      <c r="HI144" s="188"/>
      <c r="HJ144" s="188"/>
      <c r="HK144" s="188"/>
      <c r="HL144" s="188"/>
      <c r="HM144" s="188"/>
      <c r="HN144" s="188"/>
      <c r="HO144" s="188"/>
      <c r="HP144" s="401"/>
      <c r="HQ144" s="188"/>
      <c r="HR144" s="188"/>
      <c r="HS144" s="188"/>
      <c r="HT144" s="188"/>
      <c r="HU144" s="188"/>
      <c r="HV144" s="188"/>
      <c r="HW144" s="188"/>
      <c r="HX144" s="188"/>
      <c r="HZ144" s="188"/>
      <c r="IA144" s="188"/>
      <c r="IB144" s="188"/>
      <c r="IC144" s="188"/>
      <c r="ID144" s="188"/>
      <c r="IE144" s="188"/>
      <c r="IF144" s="188"/>
      <c r="IG144" s="188"/>
      <c r="IH144" s="188"/>
      <c r="II144" s="188"/>
      <c r="IJ144" s="188"/>
      <c r="IK144" s="188"/>
      <c r="IL144" s="401"/>
      <c r="IS144" s="188"/>
      <c r="IT144" s="188"/>
      <c r="IU144" s="188"/>
      <c r="IV144" s="188"/>
      <c r="IW144" s="188"/>
      <c r="IX144" s="188"/>
      <c r="IY144" s="188"/>
      <c r="IZ144" s="188"/>
      <c r="JA144" s="188"/>
      <c r="JB144" s="188"/>
      <c r="JC144" s="188"/>
      <c r="JD144" s="188"/>
      <c r="JE144" s="188"/>
      <c r="JF144" s="188"/>
      <c r="JG144" s="188"/>
      <c r="JH144" s="188"/>
      <c r="JI144" s="188"/>
      <c r="JJ144" s="188"/>
      <c r="JK144" s="188"/>
      <c r="JL144" s="188"/>
      <c r="JM144" s="188"/>
      <c r="JN144" s="188"/>
      <c r="JO144" s="188"/>
      <c r="JP144" s="188"/>
      <c r="JQ144" s="188"/>
    </row>
    <row r="145" spans="193:277">
      <c r="GK145" s="376"/>
      <c r="GL145" s="362"/>
      <c r="GM145" s="307"/>
      <c r="GN145" s="224"/>
      <c r="GO145" s="188"/>
      <c r="GP145" s="923"/>
      <c r="GQ145" s="219"/>
      <c r="GR145" s="188"/>
      <c r="GS145" s="188"/>
      <c r="GT145" s="224"/>
      <c r="GU145" s="224"/>
      <c r="GV145" s="224"/>
      <c r="GW145" s="224"/>
      <c r="GX145" s="224"/>
      <c r="GY145" s="188"/>
      <c r="GZ145" s="401"/>
      <c r="HA145" s="188"/>
      <c r="HB145" s="188"/>
      <c r="HC145" s="188"/>
      <c r="HD145" s="188"/>
      <c r="HE145" s="188"/>
      <c r="HF145" s="188"/>
      <c r="HG145" s="188"/>
      <c r="HH145" s="401"/>
      <c r="HI145" s="188"/>
      <c r="HJ145" s="188"/>
      <c r="HK145" s="188"/>
      <c r="HL145" s="188"/>
      <c r="HM145" s="188"/>
      <c r="HN145" s="188"/>
      <c r="HO145" s="188"/>
      <c r="HP145" s="401"/>
      <c r="HQ145" s="188"/>
      <c r="HR145" s="188"/>
      <c r="HS145" s="188"/>
      <c r="HT145" s="188"/>
      <c r="HU145" s="188"/>
      <c r="HV145" s="188"/>
      <c r="HW145" s="188"/>
      <c r="HX145" s="188"/>
      <c r="HZ145" s="188"/>
      <c r="IA145" s="188"/>
      <c r="IB145" s="188"/>
      <c r="IC145" s="188"/>
      <c r="ID145" s="188"/>
      <c r="IE145" s="188"/>
      <c r="IF145" s="188"/>
      <c r="IG145" s="188"/>
      <c r="IH145" s="188"/>
      <c r="II145" s="188"/>
      <c r="IJ145" s="188"/>
      <c r="IK145" s="188"/>
      <c r="IL145" s="401"/>
      <c r="IS145" s="188"/>
      <c r="IT145" s="188"/>
      <c r="IU145" s="188"/>
      <c r="IV145" s="188"/>
      <c r="IW145" s="188"/>
      <c r="IX145" s="188"/>
      <c r="IY145" s="188"/>
      <c r="IZ145" s="188"/>
      <c r="JA145" s="188"/>
      <c r="JB145" s="188"/>
      <c r="JC145" s="188"/>
      <c r="JD145" s="188"/>
      <c r="JE145" s="188"/>
      <c r="JF145" s="188"/>
      <c r="JG145" s="188"/>
      <c r="JH145" s="188"/>
      <c r="JI145" s="188"/>
      <c r="JJ145" s="188"/>
      <c r="JK145" s="188"/>
      <c r="JL145" s="188"/>
      <c r="JM145" s="188"/>
      <c r="JN145" s="188"/>
      <c r="JO145" s="188"/>
      <c r="JP145" s="188"/>
      <c r="JQ145" s="188"/>
    </row>
    <row r="146" spans="193:277">
      <c r="GK146" s="376"/>
      <c r="GL146" s="362"/>
      <c r="GM146" s="307"/>
      <c r="GN146" s="224"/>
      <c r="GO146" s="188"/>
      <c r="GP146" s="923"/>
      <c r="GQ146" s="219"/>
      <c r="GR146" s="188"/>
      <c r="GS146" s="188"/>
      <c r="GT146" s="224"/>
      <c r="GU146" s="224"/>
      <c r="GV146" s="224"/>
      <c r="GW146" s="224"/>
      <c r="GX146" s="224"/>
      <c r="GY146" s="188"/>
      <c r="GZ146" s="401"/>
      <c r="HA146" s="188"/>
      <c r="HB146" s="188"/>
      <c r="HC146" s="188"/>
      <c r="HD146" s="188"/>
      <c r="HE146" s="188"/>
      <c r="HF146" s="188"/>
      <c r="HG146" s="188"/>
      <c r="HH146" s="401"/>
      <c r="HI146" s="188"/>
      <c r="HJ146" s="188"/>
      <c r="HK146" s="188"/>
      <c r="HL146" s="188"/>
      <c r="HM146" s="188"/>
      <c r="HN146" s="188"/>
      <c r="HO146" s="188"/>
      <c r="HP146" s="401"/>
      <c r="HQ146" s="188"/>
      <c r="HR146" s="188"/>
      <c r="HS146" s="188"/>
      <c r="HT146" s="188"/>
      <c r="HU146" s="188"/>
      <c r="HV146" s="188"/>
      <c r="HW146" s="188"/>
      <c r="HX146" s="188"/>
      <c r="HZ146" s="188"/>
      <c r="IA146" s="188"/>
      <c r="IB146" s="188"/>
      <c r="IC146" s="188"/>
      <c r="ID146" s="188"/>
      <c r="IE146" s="188"/>
      <c r="IF146" s="188"/>
      <c r="IG146" s="188"/>
      <c r="IH146" s="188"/>
      <c r="II146" s="188"/>
      <c r="IJ146" s="188"/>
      <c r="IK146" s="188"/>
      <c r="IL146" s="401"/>
      <c r="IS146" s="188"/>
      <c r="IT146" s="188"/>
      <c r="IU146" s="188"/>
      <c r="IV146" s="188"/>
      <c r="IW146" s="188"/>
      <c r="IX146" s="188"/>
      <c r="IY146" s="188"/>
      <c r="IZ146" s="188"/>
      <c r="JA146" s="188"/>
      <c r="JB146" s="188"/>
      <c r="JC146" s="188"/>
      <c r="JD146" s="188"/>
      <c r="JE146" s="188"/>
      <c r="JF146" s="188"/>
      <c r="JG146" s="188"/>
      <c r="JH146" s="188"/>
      <c r="JI146" s="188"/>
      <c r="JJ146" s="188"/>
      <c r="JK146" s="188"/>
      <c r="JL146" s="188"/>
      <c r="JM146" s="188"/>
      <c r="JN146" s="188"/>
      <c r="JO146" s="188"/>
      <c r="JP146" s="188"/>
      <c r="JQ146" s="188"/>
    </row>
    <row r="147" spans="193:277">
      <c r="GK147" s="376"/>
      <c r="GL147" s="362"/>
      <c r="GM147" s="307"/>
      <c r="GN147" s="224"/>
      <c r="GO147" s="188"/>
      <c r="GP147" s="923"/>
      <c r="GQ147" s="219"/>
      <c r="GR147" s="188"/>
      <c r="GS147" s="188"/>
      <c r="GT147" s="224"/>
      <c r="GU147" s="224"/>
      <c r="GV147" s="224"/>
      <c r="GW147" s="224"/>
      <c r="GX147" s="224"/>
      <c r="GY147" s="188"/>
      <c r="GZ147" s="401"/>
      <c r="HA147" s="188"/>
      <c r="HB147" s="188"/>
      <c r="HC147" s="188"/>
      <c r="HD147" s="188"/>
      <c r="HE147" s="188"/>
      <c r="HF147" s="188"/>
      <c r="HG147" s="188"/>
      <c r="HH147" s="401"/>
      <c r="HI147" s="188"/>
      <c r="HJ147" s="188"/>
      <c r="HK147" s="188"/>
      <c r="HL147" s="188"/>
      <c r="HM147" s="188"/>
      <c r="HN147" s="188"/>
      <c r="HO147" s="188"/>
      <c r="HP147" s="401"/>
      <c r="HQ147" s="188"/>
      <c r="HR147" s="188"/>
      <c r="HS147" s="188"/>
      <c r="HT147" s="188"/>
      <c r="HU147" s="188"/>
      <c r="HV147" s="188"/>
      <c r="HW147" s="188"/>
      <c r="HX147" s="188"/>
      <c r="HZ147" s="188"/>
      <c r="IA147" s="188"/>
      <c r="IB147" s="188"/>
      <c r="IC147" s="188"/>
      <c r="ID147" s="188"/>
      <c r="IE147" s="188"/>
      <c r="IF147" s="188"/>
      <c r="IG147" s="188"/>
      <c r="IH147" s="188"/>
      <c r="II147" s="188"/>
      <c r="IJ147" s="188"/>
      <c r="IK147" s="188"/>
      <c r="IL147" s="401"/>
      <c r="IS147" s="188"/>
      <c r="IT147" s="188"/>
      <c r="IU147" s="188"/>
      <c r="IV147" s="188"/>
      <c r="IW147" s="188"/>
      <c r="IX147" s="188"/>
      <c r="IY147" s="188"/>
      <c r="IZ147" s="188"/>
      <c r="JA147" s="188"/>
      <c r="JB147" s="188"/>
      <c r="JC147" s="188"/>
      <c r="JD147" s="188"/>
      <c r="JE147" s="188"/>
      <c r="JF147" s="188"/>
      <c r="JG147" s="188"/>
      <c r="JH147" s="188"/>
      <c r="JI147" s="188"/>
      <c r="JJ147" s="188"/>
      <c r="JK147" s="188"/>
      <c r="JL147" s="188"/>
      <c r="JM147" s="188"/>
      <c r="JN147" s="188"/>
      <c r="JO147" s="188"/>
      <c r="JP147" s="188"/>
      <c r="JQ147" s="188"/>
    </row>
    <row r="148" spans="193:277">
      <c r="GK148" s="376"/>
      <c r="GL148" s="362"/>
      <c r="GM148" s="307"/>
      <c r="GN148" s="224"/>
      <c r="GO148" s="188"/>
      <c r="GP148" s="923"/>
      <c r="GQ148" s="219"/>
      <c r="GR148" s="188"/>
      <c r="GS148" s="188"/>
      <c r="GT148" s="224"/>
      <c r="GU148" s="224"/>
      <c r="GV148" s="224"/>
      <c r="GW148" s="224"/>
      <c r="GX148" s="224"/>
      <c r="GY148" s="188"/>
      <c r="GZ148" s="401"/>
      <c r="HA148" s="188"/>
      <c r="HB148" s="188"/>
      <c r="HC148" s="188"/>
      <c r="HD148" s="188"/>
      <c r="HE148" s="188"/>
      <c r="HF148" s="188"/>
      <c r="HG148" s="188"/>
      <c r="HH148" s="401"/>
      <c r="HI148" s="188"/>
      <c r="HJ148" s="188"/>
      <c r="HK148" s="188"/>
      <c r="HL148" s="188"/>
      <c r="HM148" s="188"/>
      <c r="HN148" s="188"/>
      <c r="HO148" s="188"/>
      <c r="HP148" s="401"/>
      <c r="HQ148" s="188"/>
      <c r="HR148" s="188"/>
      <c r="HS148" s="188"/>
      <c r="HT148" s="188"/>
      <c r="HU148" s="188"/>
      <c r="HV148" s="188"/>
      <c r="HW148" s="188"/>
      <c r="HX148" s="188"/>
      <c r="HZ148" s="188"/>
      <c r="IA148" s="188"/>
      <c r="IB148" s="188"/>
      <c r="IC148" s="188"/>
      <c r="ID148" s="188"/>
      <c r="IE148" s="188"/>
      <c r="IF148" s="188"/>
      <c r="IG148" s="188"/>
      <c r="IH148" s="188"/>
      <c r="II148" s="188"/>
      <c r="IJ148" s="188"/>
      <c r="IK148" s="188"/>
      <c r="IL148" s="401"/>
      <c r="IS148" s="188"/>
      <c r="IT148" s="188"/>
      <c r="IU148" s="188"/>
      <c r="IV148" s="188"/>
      <c r="IW148" s="188"/>
      <c r="IX148" s="188"/>
      <c r="IY148" s="188"/>
      <c r="IZ148" s="188"/>
      <c r="JA148" s="188"/>
      <c r="JB148" s="188"/>
      <c r="JC148" s="188"/>
      <c r="JD148" s="188"/>
      <c r="JE148" s="188"/>
      <c r="JF148" s="188"/>
      <c r="JG148" s="188"/>
      <c r="JH148" s="188"/>
      <c r="JI148" s="188"/>
      <c r="JJ148" s="188"/>
      <c r="JK148" s="188"/>
      <c r="JL148" s="188"/>
      <c r="JM148" s="188"/>
      <c r="JN148" s="188"/>
      <c r="JO148" s="188"/>
      <c r="JP148" s="188"/>
      <c r="JQ148" s="188"/>
    </row>
    <row r="149" spans="193:277">
      <c r="GK149" s="376"/>
      <c r="GL149" s="362"/>
      <c r="GM149" s="307"/>
      <c r="GN149" s="224"/>
      <c r="GO149" s="188"/>
      <c r="GP149" s="923"/>
      <c r="GQ149" s="219"/>
      <c r="GR149" s="188"/>
      <c r="GS149" s="188"/>
      <c r="GT149" s="224"/>
      <c r="GU149" s="224"/>
      <c r="GV149" s="224"/>
      <c r="GW149" s="224"/>
      <c r="GX149" s="224"/>
      <c r="GY149" s="188"/>
      <c r="GZ149" s="401"/>
      <c r="HA149" s="188"/>
      <c r="HB149" s="188"/>
      <c r="HC149" s="188"/>
      <c r="HD149" s="188"/>
      <c r="HE149" s="188"/>
      <c r="HF149" s="188"/>
      <c r="HG149" s="188"/>
      <c r="HH149" s="401"/>
      <c r="HI149" s="188"/>
      <c r="HJ149" s="188"/>
      <c r="HK149" s="188"/>
      <c r="HL149" s="188"/>
      <c r="HM149" s="188"/>
      <c r="HN149" s="188"/>
      <c r="HO149" s="188"/>
      <c r="HP149" s="401"/>
      <c r="HQ149" s="188"/>
      <c r="HR149" s="188"/>
      <c r="HS149" s="188"/>
      <c r="HT149" s="188"/>
      <c r="HU149" s="188"/>
      <c r="HV149" s="188"/>
      <c r="HW149" s="188"/>
      <c r="HX149" s="188"/>
      <c r="HZ149" s="188"/>
      <c r="IA149" s="188"/>
      <c r="IB149" s="188"/>
      <c r="IC149" s="188"/>
      <c r="ID149" s="188"/>
      <c r="IE149" s="188"/>
      <c r="IF149" s="188"/>
      <c r="IG149" s="188"/>
      <c r="IH149" s="188"/>
      <c r="II149" s="188"/>
      <c r="IJ149" s="188"/>
      <c r="IK149" s="188"/>
      <c r="IL149" s="401"/>
      <c r="IS149" s="188"/>
      <c r="IT149" s="188"/>
      <c r="IU149" s="188"/>
      <c r="IV149" s="188"/>
      <c r="IW149" s="188"/>
      <c r="IX149" s="188"/>
      <c r="IY149" s="188"/>
      <c r="IZ149" s="188"/>
      <c r="JA149" s="188"/>
      <c r="JB149" s="188"/>
      <c r="JC149" s="188"/>
      <c r="JD149" s="188"/>
      <c r="JE149" s="188"/>
      <c r="JF149" s="188"/>
      <c r="JG149" s="188"/>
      <c r="JH149" s="188"/>
      <c r="JI149" s="188"/>
      <c r="JJ149" s="188"/>
      <c r="JK149" s="188"/>
      <c r="JL149" s="188"/>
      <c r="JM149" s="188"/>
      <c r="JN149" s="188"/>
      <c r="JO149" s="188"/>
      <c r="JP149" s="188"/>
      <c r="JQ149" s="188"/>
    </row>
    <row r="150" spans="193:277">
      <c r="GK150" s="376"/>
      <c r="GL150" s="362"/>
      <c r="GM150" s="307"/>
      <c r="GN150" s="224"/>
      <c r="GO150" s="188"/>
      <c r="GP150" s="923"/>
      <c r="GQ150" s="219"/>
      <c r="GR150" s="188"/>
      <c r="GS150" s="188"/>
      <c r="GT150" s="224"/>
      <c r="GU150" s="224"/>
      <c r="GV150" s="224"/>
      <c r="GW150" s="224"/>
      <c r="GX150" s="224"/>
      <c r="GY150" s="188"/>
      <c r="GZ150" s="401"/>
      <c r="HA150" s="188"/>
      <c r="HB150" s="188"/>
      <c r="HC150" s="188"/>
      <c r="HD150" s="188"/>
      <c r="HE150" s="188"/>
      <c r="HF150" s="188"/>
      <c r="HG150" s="188"/>
      <c r="HH150" s="401"/>
      <c r="HI150" s="188"/>
      <c r="HJ150" s="188"/>
      <c r="HK150" s="188"/>
      <c r="HL150" s="188"/>
      <c r="HM150" s="188"/>
      <c r="HN150" s="188"/>
      <c r="HO150" s="188"/>
      <c r="HP150" s="401"/>
      <c r="HQ150" s="188"/>
      <c r="HR150" s="188"/>
      <c r="HS150" s="188"/>
      <c r="HT150" s="188"/>
      <c r="HU150" s="188"/>
      <c r="HV150" s="188"/>
      <c r="HW150" s="188"/>
      <c r="HX150" s="188"/>
      <c r="HZ150" s="188"/>
      <c r="IA150" s="188"/>
      <c r="IB150" s="188"/>
      <c r="IC150" s="188"/>
      <c r="ID150" s="188"/>
      <c r="IE150" s="188"/>
      <c r="IF150" s="188"/>
      <c r="IG150" s="188"/>
      <c r="IH150" s="188"/>
      <c r="II150" s="188"/>
      <c r="IJ150" s="188"/>
      <c r="IK150" s="188"/>
      <c r="IL150" s="401"/>
      <c r="IS150" s="188"/>
      <c r="IT150" s="188"/>
      <c r="IU150" s="188"/>
      <c r="IV150" s="188"/>
      <c r="IW150" s="188"/>
      <c r="IX150" s="188"/>
      <c r="IY150" s="188"/>
      <c r="IZ150" s="188"/>
      <c r="JA150" s="188"/>
      <c r="JB150" s="188"/>
      <c r="JC150" s="188"/>
      <c r="JD150" s="188"/>
      <c r="JE150" s="188"/>
      <c r="JF150" s="188"/>
      <c r="JG150" s="188"/>
      <c r="JH150" s="188"/>
      <c r="JI150" s="188"/>
      <c r="JJ150" s="188"/>
      <c r="JK150" s="188"/>
      <c r="JL150" s="188"/>
      <c r="JM150" s="188"/>
      <c r="JN150" s="188"/>
      <c r="JO150" s="188"/>
      <c r="JP150" s="188"/>
      <c r="JQ150" s="188"/>
    </row>
    <row r="151" spans="193:277">
      <c r="GK151" s="376"/>
      <c r="GL151" s="362"/>
      <c r="GM151" s="307"/>
      <c r="GN151" s="224"/>
      <c r="GO151" s="188"/>
      <c r="GP151" s="923"/>
      <c r="GQ151" s="219"/>
      <c r="GR151" s="188"/>
      <c r="GS151" s="188"/>
      <c r="GT151" s="224"/>
      <c r="GU151" s="224"/>
      <c r="GV151" s="224"/>
      <c r="GW151" s="224"/>
      <c r="GX151" s="224"/>
      <c r="GY151" s="188"/>
      <c r="GZ151" s="401"/>
      <c r="HA151" s="188"/>
      <c r="HB151" s="188"/>
      <c r="HC151" s="188"/>
      <c r="HD151" s="188"/>
      <c r="HE151" s="188"/>
      <c r="HF151" s="188"/>
      <c r="HG151" s="188"/>
      <c r="HH151" s="401"/>
      <c r="HI151" s="188"/>
      <c r="HJ151" s="188"/>
      <c r="HK151" s="188"/>
      <c r="HL151" s="188"/>
      <c r="HM151" s="188"/>
      <c r="HN151" s="188"/>
      <c r="HO151" s="188"/>
      <c r="HP151" s="401"/>
      <c r="HQ151" s="188"/>
      <c r="HR151" s="188"/>
      <c r="HS151" s="188"/>
      <c r="HT151" s="188"/>
      <c r="HU151" s="188"/>
      <c r="HV151" s="188"/>
      <c r="HW151" s="188"/>
      <c r="HX151" s="188"/>
      <c r="HZ151" s="188"/>
      <c r="IA151" s="188"/>
      <c r="IB151" s="188"/>
      <c r="IC151" s="188"/>
      <c r="ID151" s="188"/>
      <c r="IE151" s="188"/>
      <c r="IF151" s="188"/>
      <c r="IG151" s="188"/>
      <c r="IH151" s="188"/>
      <c r="II151" s="188"/>
      <c r="IJ151" s="188"/>
      <c r="IK151" s="188"/>
      <c r="IL151" s="401"/>
      <c r="IS151" s="188"/>
      <c r="IT151" s="188"/>
      <c r="IU151" s="188"/>
      <c r="IV151" s="188"/>
      <c r="IW151" s="188"/>
      <c r="IX151" s="188"/>
      <c r="IY151" s="188"/>
      <c r="IZ151" s="188"/>
      <c r="JA151" s="188"/>
      <c r="JB151" s="188"/>
      <c r="JC151" s="188"/>
      <c r="JD151" s="188"/>
      <c r="JE151" s="188"/>
      <c r="JF151" s="188"/>
      <c r="JG151" s="188"/>
      <c r="JH151" s="188"/>
      <c r="JI151" s="188"/>
      <c r="JJ151" s="188"/>
      <c r="JK151" s="188"/>
      <c r="JL151" s="188"/>
      <c r="JM151" s="188"/>
      <c r="JN151" s="188"/>
      <c r="JO151" s="188"/>
      <c r="JP151" s="188"/>
      <c r="JQ151" s="188"/>
    </row>
    <row r="152" spans="193:277">
      <c r="GK152" s="376"/>
      <c r="GL152" s="362"/>
      <c r="GM152" s="307"/>
      <c r="GN152" s="224"/>
      <c r="GO152" s="188"/>
      <c r="GP152" s="923"/>
      <c r="GQ152" s="219"/>
      <c r="GR152" s="188"/>
      <c r="GS152" s="188"/>
      <c r="GT152" s="224"/>
      <c r="GU152" s="224"/>
      <c r="GV152" s="224"/>
      <c r="GW152" s="224"/>
      <c r="GX152" s="224"/>
      <c r="GY152" s="188"/>
      <c r="GZ152" s="401"/>
      <c r="HA152" s="188"/>
      <c r="HB152" s="188"/>
      <c r="HC152" s="188"/>
      <c r="HD152" s="188"/>
      <c r="HE152" s="188"/>
      <c r="HF152" s="188"/>
      <c r="HG152" s="188"/>
      <c r="HH152" s="401"/>
      <c r="HI152" s="188"/>
      <c r="HJ152" s="188"/>
      <c r="HK152" s="188"/>
      <c r="HL152" s="188"/>
      <c r="HM152" s="188"/>
      <c r="HN152" s="188"/>
      <c r="HO152" s="188"/>
      <c r="HP152" s="401"/>
      <c r="HQ152" s="188"/>
      <c r="HR152" s="188"/>
      <c r="HS152" s="188"/>
      <c r="HT152" s="188"/>
      <c r="HU152" s="188"/>
      <c r="HV152" s="188"/>
      <c r="HW152" s="188"/>
      <c r="HX152" s="188"/>
      <c r="HZ152" s="188"/>
      <c r="IA152" s="188"/>
      <c r="IB152" s="188"/>
      <c r="IC152" s="188"/>
      <c r="ID152" s="188"/>
      <c r="IE152" s="188"/>
      <c r="IF152" s="188"/>
      <c r="IG152" s="188"/>
      <c r="IH152" s="188"/>
      <c r="II152" s="188"/>
      <c r="IJ152" s="188"/>
      <c r="IK152" s="188"/>
      <c r="IL152" s="401"/>
      <c r="IS152" s="188"/>
      <c r="IT152" s="188"/>
      <c r="IU152" s="188"/>
      <c r="IV152" s="188"/>
      <c r="IW152" s="188"/>
      <c r="IX152" s="188"/>
      <c r="IY152" s="188"/>
      <c r="IZ152" s="188"/>
      <c r="JA152" s="188"/>
      <c r="JB152" s="188"/>
      <c r="JC152" s="188"/>
      <c r="JD152" s="188"/>
      <c r="JE152" s="188"/>
      <c r="JF152" s="188"/>
      <c r="JG152" s="188"/>
      <c r="JH152" s="188"/>
      <c r="JI152" s="188"/>
      <c r="JJ152" s="188"/>
      <c r="JK152" s="188"/>
      <c r="JL152" s="188"/>
      <c r="JM152" s="188"/>
      <c r="JN152" s="188"/>
      <c r="JO152" s="188"/>
      <c r="JP152" s="188"/>
      <c r="JQ152" s="188"/>
    </row>
    <row r="153" spans="193:277">
      <c r="GK153" s="376"/>
      <c r="GL153" s="362"/>
      <c r="GM153" s="307"/>
      <c r="GN153" s="224"/>
      <c r="GO153" s="188"/>
      <c r="GP153" s="923"/>
      <c r="GQ153" s="219"/>
      <c r="GR153" s="188"/>
      <c r="GS153" s="188"/>
      <c r="GT153" s="224"/>
      <c r="GU153" s="224"/>
      <c r="GV153" s="224"/>
      <c r="GW153" s="224"/>
      <c r="GX153" s="224"/>
      <c r="GY153" s="188"/>
      <c r="GZ153" s="401"/>
      <c r="HA153" s="188"/>
      <c r="HB153" s="188"/>
      <c r="HC153" s="188"/>
      <c r="HD153" s="188"/>
      <c r="HE153" s="188"/>
      <c r="HF153" s="188"/>
      <c r="HG153" s="188"/>
      <c r="HH153" s="401"/>
      <c r="HI153" s="188"/>
      <c r="HJ153" s="188"/>
      <c r="HK153" s="188"/>
      <c r="HL153" s="188"/>
      <c r="HM153" s="188"/>
      <c r="HN153" s="188"/>
      <c r="HO153" s="188"/>
      <c r="HP153" s="401"/>
      <c r="HQ153" s="188"/>
      <c r="HR153" s="188"/>
      <c r="HS153" s="188"/>
      <c r="HT153" s="188"/>
      <c r="HU153" s="188"/>
      <c r="HV153" s="188"/>
      <c r="HW153" s="188"/>
      <c r="HX153" s="188"/>
      <c r="HZ153" s="188"/>
      <c r="IA153" s="188"/>
      <c r="IB153" s="188"/>
      <c r="IC153" s="188"/>
      <c r="ID153" s="188"/>
      <c r="IE153" s="188"/>
      <c r="IF153" s="188"/>
      <c r="IG153" s="188"/>
      <c r="IH153" s="188"/>
      <c r="II153" s="188"/>
      <c r="IJ153" s="188"/>
      <c r="IK153" s="188"/>
      <c r="IL153" s="401"/>
      <c r="IS153" s="188"/>
      <c r="IT153" s="188"/>
      <c r="IU153" s="188"/>
      <c r="IV153" s="188"/>
      <c r="IW153" s="188"/>
      <c r="IX153" s="188"/>
      <c r="IY153" s="188"/>
      <c r="IZ153" s="188"/>
      <c r="JA153" s="188"/>
      <c r="JB153" s="188"/>
      <c r="JC153" s="188"/>
      <c r="JD153" s="188"/>
      <c r="JE153" s="188"/>
      <c r="JF153" s="188"/>
      <c r="JG153" s="188"/>
      <c r="JH153" s="188"/>
      <c r="JI153" s="188"/>
      <c r="JJ153" s="188"/>
      <c r="JK153" s="188"/>
      <c r="JL153" s="188"/>
      <c r="JM153" s="188"/>
      <c r="JN153" s="188"/>
      <c r="JO153" s="188"/>
      <c r="JP153" s="188"/>
      <c r="JQ153" s="188"/>
    </row>
    <row r="154" spans="193:277">
      <c r="GK154" s="376"/>
      <c r="GL154" s="362"/>
      <c r="GM154" s="307"/>
      <c r="GN154" s="224"/>
      <c r="GO154" s="188"/>
      <c r="GP154" s="923"/>
      <c r="GQ154" s="219"/>
      <c r="GR154" s="188"/>
      <c r="GS154" s="188"/>
      <c r="GT154" s="224"/>
      <c r="GU154" s="224"/>
      <c r="GV154" s="224"/>
      <c r="GW154" s="224"/>
      <c r="GX154" s="224"/>
      <c r="GY154" s="188"/>
      <c r="GZ154" s="401"/>
      <c r="HA154" s="188"/>
      <c r="HB154" s="188"/>
      <c r="HC154" s="188"/>
      <c r="HD154" s="188"/>
      <c r="HE154" s="188"/>
      <c r="HF154" s="188"/>
      <c r="HG154" s="188"/>
      <c r="HH154" s="401"/>
      <c r="HI154" s="188"/>
      <c r="HJ154" s="188"/>
      <c r="HK154" s="188"/>
      <c r="HL154" s="188"/>
      <c r="HM154" s="188"/>
      <c r="HN154" s="188"/>
      <c r="HO154" s="188"/>
      <c r="HP154" s="401"/>
      <c r="HQ154" s="188"/>
      <c r="HR154" s="188"/>
      <c r="HS154" s="188"/>
      <c r="HT154" s="188"/>
      <c r="HU154" s="188"/>
      <c r="HV154" s="188"/>
      <c r="HW154" s="188"/>
      <c r="HX154" s="188"/>
      <c r="HZ154" s="188"/>
      <c r="IA154" s="188"/>
      <c r="IB154" s="188"/>
      <c r="IC154" s="188"/>
      <c r="ID154" s="188"/>
      <c r="IE154" s="188"/>
      <c r="IF154" s="188"/>
      <c r="IG154" s="188"/>
      <c r="IH154" s="188"/>
      <c r="II154" s="188"/>
      <c r="IJ154" s="188"/>
      <c r="IK154" s="188"/>
      <c r="IL154" s="401"/>
      <c r="IS154" s="188"/>
      <c r="IT154" s="188"/>
      <c r="IU154" s="188"/>
      <c r="IV154" s="188"/>
      <c r="IW154" s="188"/>
      <c r="IX154" s="188"/>
      <c r="IY154" s="188"/>
      <c r="IZ154" s="188"/>
      <c r="JA154" s="188"/>
      <c r="JB154" s="188"/>
      <c r="JC154" s="188"/>
      <c r="JD154" s="188"/>
      <c r="JE154" s="188"/>
      <c r="JF154" s="188"/>
      <c r="JG154" s="188"/>
      <c r="JH154" s="188"/>
      <c r="JI154" s="188"/>
      <c r="JJ154" s="188"/>
      <c r="JK154" s="188"/>
      <c r="JL154" s="188"/>
      <c r="JM154" s="188"/>
      <c r="JN154" s="188"/>
      <c r="JO154" s="188"/>
      <c r="JP154" s="188"/>
      <c r="JQ154" s="188"/>
    </row>
    <row r="155" spans="193:277">
      <c r="GK155" s="376"/>
      <c r="GL155" s="362"/>
      <c r="GM155" s="307"/>
      <c r="GN155" s="224"/>
      <c r="GO155" s="188"/>
      <c r="GP155" s="923"/>
      <c r="GQ155" s="219"/>
      <c r="GR155" s="188"/>
      <c r="GS155" s="188"/>
      <c r="GT155" s="224"/>
      <c r="GU155" s="224"/>
      <c r="GV155" s="224"/>
      <c r="GW155" s="224"/>
      <c r="GX155" s="224"/>
      <c r="GY155" s="188"/>
      <c r="GZ155" s="401"/>
      <c r="HA155" s="188"/>
      <c r="HB155" s="188"/>
      <c r="HC155" s="188"/>
      <c r="HD155" s="188"/>
      <c r="HE155" s="188"/>
      <c r="HF155" s="188"/>
      <c r="HG155" s="188"/>
      <c r="HH155" s="401"/>
      <c r="HI155" s="188"/>
      <c r="HJ155" s="188"/>
      <c r="HK155" s="188"/>
      <c r="HL155" s="188"/>
      <c r="HM155" s="188"/>
      <c r="HN155" s="188"/>
      <c r="HO155" s="188"/>
      <c r="HP155" s="401"/>
      <c r="HQ155" s="188"/>
      <c r="HR155" s="188"/>
      <c r="HS155" s="188"/>
      <c r="HT155" s="188"/>
      <c r="HU155" s="188"/>
      <c r="HV155" s="188"/>
      <c r="HW155" s="188"/>
      <c r="HX155" s="188"/>
      <c r="HZ155" s="188"/>
      <c r="IA155" s="188"/>
      <c r="IB155" s="188"/>
      <c r="IC155" s="188"/>
      <c r="ID155" s="188"/>
      <c r="IE155" s="188"/>
      <c r="IF155" s="188"/>
      <c r="IG155" s="188"/>
      <c r="IH155" s="188"/>
      <c r="II155" s="188"/>
      <c r="IJ155" s="188"/>
      <c r="IK155" s="188"/>
      <c r="IL155" s="401"/>
      <c r="IS155" s="188"/>
      <c r="IT155" s="188"/>
      <c r="IU155" s="188"/>
      <c r="IV155" s="188"/>
      <c r="IW155" s="188"/>
      <c r="IX155" s="188"/>
      <c r="IY155" s="188"/>
      <c r="IZ155" s="188"/>
      <c r="JA155" s="188"/>
      <c r="JB155" s="188"/>
      <c r="JC155" s="188"/>
      <c r="JD155" s="188"/>
      <c r="JE155" s="188"/>
      <c r="JF155" s="188"/>
      <c r="JG155" s="188"/>
      <c r="JH155" s="188"/>
      <c r="JI155" s="188"/>
      <c r="JJ155" s="188"/>
      <c r="JK155" s="188"/>
      <c r="JL155" s="188"/>
      <c r="JM155" s="188"/>
      <c r="JN155" s="188"/>
      <c r="JO155" s="188"/>
      <c r="JP155" s="188"/>
      <c r="JQ155" s="188"/>
    </row>
    <row r="156" spans="193:277">
      <c r="GK156" s="376"/>
      <c r="GL156" s="362"/>
      <c r="GM156" s="307"/>
      <c r="GN156" s="224"/>
      <c r="GO156" s="188"/>
      <c r="GP156" s="923"/>
      <c r="GQ156" s="219"/>
      <c r="GR156" s="188"/>
      <c r="GS156" s="188"/>
      <c r="GT156" s="224"/>
      <c r="GU156" s="224"/>
      <c r="GV156" s="224"/>
      <c r="GW156" s="224"/>
      <c r="GX156" s="224"/>
      <c r="GY156" s="188"/>
      <c r="GZ156" s="401"/>
      <c r="HA156" s="188"/>
      <c r="HB156" s="188"/>
      <c r="HC156" s="188"/>
      <c r="HD156" s="188"/>
      <c r="HE156" s="188"/>
      <c r="HF156" s="188"/>
      <c r="HG156" s="188"/>
      <c r="HH156" s="401"/>
      <c r="HI156" s="188"/>
      <c r="HJ156" s="188"/>
      <c r="HK156" s="188"/>
      <c r="HL156" s="188"/>
      <c r="HM156" s="188"/>
      <c r="HN156" s="188"/>
      <c r="HO156" s="188"/>
      <c r="HP156" s="401"/>
      <c r="HQ156" s="188"/>
      <c r="HR156" s="188"/>
      <c r="HS156" s="188"/>
      <c r="HT156" s="188"/>
      <c r="HU156" s="188"/>
      <c r="HV156" s="188"/>
      <c r="HW156" s="188"/>
      <c r="HX156" s="188"/>
      <c r="HZ156" s="188"/>
      <c r="IA156" s="188"/>
      <c r="IB156" s="188"/>
      <c r="IC156" s="188"/>
      <c r="ID156" s="188"/>
      <c r="IE156" s="188"/>
      <c r="IF156" s="188"/>
      <c r="IG156" s="188"/>
      <c r="IH156" s="188"/>
      <c r="II156" s="188"/>
      <c r="IJ156" s="188"/>
      <c r="IK156" s="188"/>
      <c r="IL156" s="401"/>
      <c r="IS156" s="188"/>
      <c r="IT156" s="188"/>
      <c r="IU156" s="188"/>
      <c r="IV156" s="188"/>
      <c r="IW156" s="188"/>
      <c r="IX156" s="188"/>
      <c r="IY156" s="188"/>
      <c r="IZ156" s="188"/>
      <c r="JA156" s="188"/>
      <c r="JB156" s="188"/>
      <c r="JC156" s="188"/>
      <c r="JD156" s="188"/>
      <c r="JE156" s="188"/>
      <c r="JF156" s="188"/>
      <c r="JG156" s="188"/>
      <c r="JH156" s="188"/>
      <c r="JI156" s="188"/>
      <c r="JJ156" s="188"/>
      <c r="JK156" s="188"/>
      <c r="JL156" s="188"/>
      <c r="JM156" s="188"/>
      <c r="JN156" s="188"/>
      <c r="JO156" s="188"/>
      <c r="JP156" s="188"/>
      <c r="JQ156" s="188"/>
    </row>
    <row r="157" spans="193:277">
      <c r="GK157" s="376"/>
      <c r="GL157" s="362"/>
      <c r="GM157" s="307"/>
      <c r="GN157" s="224"/>
      <c r="GO157" s="188"/>
      <c r="GP157" s="923"/>
      <c r="GQ157" s="219"/>
      <c r="GR157" s="188"/>
      <c r="GS157" s="188"/>
      <c r="GT157" s="224"/>
      <c r="GU157" s="224"/>
      <c r="GV157" s="224"/>
      <c r="GW157" s="224"/>
      <c r="GX157" s="224"/>
      <c r="GY157" s="188"/>
      <c r="GZ157" s="401"/>
      <c r="HA157" s="188"/>
      <c r="HB157" s="188"/>
      <c r="HC157" s="188"/>
      <c r="HD157" s="188"/>
      <c r="HE157" s="188"/>
      <c r="HF157" s="188"/>
      <c r="HG157" s="188"/>
      <c r="HH157" s="401"/>
      <c r="HI157" s="188"/>
      <c r="HJ157" s="188"/>
      <c r="HK157" s="188"/>
      <c r="HL157" s="188"/>
      <c r="HM157" s="188"/>
      <c r="HN157" s="188"/>
      <c r="HO157" s="188"/>
      <c r="HP157" s="401"/>
      <c r="HQ157" s="188"/>
      <c r="HR157" s="188"/>
      <c r="HS157" s="188"/>
      <c r="HT157" s="188"/>
      <c r="HU157" s="188"/>
      <c r="HV157" s="188"/>
      <c r="HW157" s="188"/>
      <c r="HX157" s="188"/>
      <c r="HZ157" s="188"/>
      <c r="IA157" s="188"/>
      <c r="IB157" s="188"/>
      <c r="IC157" s="188"/>
      <c r="ID157" s="188"/>
      <c r="IE157" s="188"/>
      <c r="IF157" s="188"/>
      <c r="IG157" s="188"/>
      <c r="IH157" s="188"/>
      <c r="II157" s="188"/>
      <c r="IJ157" s="188"/>
      <c r="IK157" s="188"/>
      <c r="IL157" s="401"/>
      <c r="IS157" s="188"/>
      <c r="IT157" s="188"/>
      <c r="IU157" s="188"/>
      <c r="IV157" s="188"/>
      <c r="IW157" s="188"/>
      <c r="IX157" s="188"/>
      <c r="IY157" s="188"/>
      <c r="IZ157" s="188"/>
      <c r="JA157" s="188"/>
      <c r="JB157" s="188"/>
      <c r="JC157" s="188"/>
      <c r="JD157" s="188"/>
      <c r="JE157" s="188"/>
      <c r="JF157" s="188"/>
      <c r="JG157" s="188"/>
      <c r="JH157" s="188"/>
      <c r="JI157" s="188"/>
      <c r="JJ157" s="188"/>
      <c r="JK157" s="188"/>
      <c r="JL157" s="188"/>
      <c r="JM157" s="188"/>
      <c r="JN157" s="188"/>
      <c r="JO157" s="188"/>
      <c r="JP157" s="188"/>
      <c r="JQ157" s="188"/>
    </row>
    <row r="158" spans="193:277">
      <c r="GK158" s="376"/>
      <c r="GL158" s="362"/>
      <c r="GM158" s="307"/>
      <c r="GN158" s="224"/>
      <c r="GO158" s="188"/>
      <c r="GP158" s="923"/>
      <c r="GQ158" s="219"/>
      <c r="GR158" s="188"/>
      <c r="GS158" s="188"/>
      <c r="GT158" s="224"/>
      <c r="GU158" s="224"/>
      <c r="GV158" s="224"/>
      <c r="GW158" s="224"/>
      <c r="GX158" s="224"/>
      <c r="GY158" s="188"/>
      <c r="GZ158" s="401"/>
      <c r="HA158" s="188"/>
      <c r="HB158" s="188"/>
      <c r="HC158" s="188"/>
      <c r="HD158" s="188"/>
      <c r="HE158" s="188"/>
      <c r="HF158" s="188"/>
      <c r="HG158" s="188"/>
      <c r="HH158" s="401"/>
      <c r="HI158" s="188"/>
      <c r="HJ158" s="188"/>
      <c r="HK158" s="188"/>
      <c r="HL158" s="188"/>
      <c r="HM158" s="188"/>
      <c r="HN158" s="188"/>
      <c r="HO158" s="188"/>
      <c r="HP158" s="401"/>
      <c r="HQ158" s="188"/>
      <c r="HR158" s="188"/>
      <c r="HS158" s="188"/>
      <c r="HT158" s="188"/>
      <c r="HU158" s="188"/>
      <c r="HV158" s="188"/>
      <c r="HW158" s="188"/>
      <c r="HX158" s="188"/>
      <c r="HZ158" s="188"/>
      <c r="IA158" s="188"/>
      <c r="IB158" s="188"/>
      <c r="IC158" s="188"/>
      <c r="ID158" s="188"/>
      <c r="IE158" s="188"/>
      <c r="IF158" s="188"/>
      <c r="IG158" s="188"/>
      <c r="IH158" s="188"/>
      <c r="II158" s="188"/>
      <c r="IJ158" s="188"/>
      <c r="IK158" s="188"/>
      <c r="IL158" s="401"/>
      <c r="IS158" s="188"/>
      <c r="IT158" s="188"/>
      <c r="IU158" s="188"/>
      <c r="IV158" s="188"/>
      <c r="IW158" s="188"/>
      <c r="IX158" s="188"/>
      <c r="IY158" s="188"/>
      <c r="IZ158" s="188"/>
      <c r="JA158" s="188"/>
      <c r="JB158" s="188"/>
      <c r="JC158" s="188"/>
      <c r="JD158" s="188"/>
      <c r="JE158" s="188"/>
      <c r="JF158" s="188"/>
      <c r="JG158" s="188"/>
      <c r="JH158" s="188"/>
      <c r="JI158" s="188"/>
      <c r="JJ158" s="188"/>
      <c r="JK158" s="188"/>
      <c r="JL158" s="188"/>
      <c r="JM158" s="188"/>
      <c r="JN158" s="188"/>
      <c r="JO158" s="188"/>
      <c r="JP158" s="188"/>
      <c r="JQ158" s="188"/>
    </row>
    <row r="159" spans="193:277">
      <c r="GK159" s="376"/>
      <c r="GL159" s="362"/>
      <c r="GM159" s="307"/>
      <c r="GN159" s="224"/>
      <c r="GO159" s="188"/>
      <c r="GP159" s="923"/>
      <c r="GQ159" s="219"/>
      <c r="GR159" s="188"/>
      <c r="GS159" s="188"/>
      <c r="GT159" s="224"/>
      <c r="GU159" s="224"/>
      <c r="GV159" s="224"/>
      <c r="GW159" s="224"/>
      <c r="GX159" s="224"/>
      <c r="GY159" s="188"/>
      <c r="GZ159" s="401"/>
      <c r="HA159" s="188"/>
      <c r="HB159" s="188"/>
      <c r="HC159" s="188"/>
      <c r="HD159" s="188"/>
      <c r="HE159" s="188"/>
      <c r="HF159" s="188"/>
      <c r="HG159" s="188"/>
      <c r="HH159" s="401"/>
      <c r="HI159" s="188"/>
      <c r="HJ159" s="188"/>
      <c r="HK159" s="188"/>
      <c r="HL159" s="188"/>
      <c r="HM159" s="188"/>
      <c r="HN159" s="188"/>
      <c r="HO159" s="188"/>
      <c r="HP159" s="401"/>
      <c r="HQ159" s="188"/>
      <c r="HR159" s="188"/>
      <c r="HS159" s="188"/>
      <c r="HT159" s="188"/>
      <c r="HU159" s="188"/>
      <c r="HV159" s="188"/>
      <c r="HW159" s="188"/>
      <c r="HX159" s="188"/>
      <c r="HZ159" s="188"/>
      <c r="IA159" s="188"/>
      <c r="IB159" s="188"/>
      <c r="IC159" s="188"/>
      <c r="ID159" s="188"/>
      <c r="IE159" s="188"/>
      <c r="IF159" s="188"/>
      <c r="IG159" s="188"/>
      <c r="IH159" s="188"/>
      <c r="II159" s="188"/>
      <c r="IJ159" s="188"/>
      <c r="IK159" s="188"/>
      <c r="IL159" s="401"/>
      <c r="IS159" s="188"/>
      <c r="IT159" s="188"/>
      <c r="IU159" s="188"/>
      <c r="IV159" s="188"/>
      <c r="IW159" s="188"/>
      <c r="IX159" s="188"/>
      <c r="IY159" s="188"/>
      <c r="IZ159" s="188"/>
      <c r="JA159" s="188"/>
      <c r="JB159" s="188"/>
      <c r="JC159" s="188"/>
      <c r="JD159" s="188"/>
      <c r="JE159" s="188"/>
      <c r="JF159" s="188"/>
      <c r="JG159" s="188"/>
      <c r="JH159" s="188"/>
      <c r="JI159" s="188"/>
      <c r="JJ159" s="188"/>
      <c r="JK159" s="188"/>
      <c r="JL159" s="188"/>
      <c r="JM159" s="188"/>
      <c r="JN159" s="188"/>
      <c r="JO159" s="188"/>
      <c r="JP159" s="188"/>
      <c r="JQ159" s="188"/>
    </row>
    <row r="160" spans="193:277">
      <c r="GK160" s="376"/>
      <c r="GL160" s="362"/>
      <c r="GM160" s="307"/>
      <c r="GN160" s="224"/>
      <c r="GO160" s="188"/>
      <c r="GP160" s="923"/>
      <c r="GQ160" s="219"/>
      <c r="GR160" s="188"/>
      <c r="GS160" s="188"/>
      <c r="GT160" s="224"/>
      <c r="GU160" s="224"/>
      <c r="GV160" s="224"/>
      <c r="GW160" s="224"/>
      <c r="GX160" s="224"/>
      <c r="GY160" s="188"/>
      <c r="GZ160" s="401"/>
      <c r="HA160" s="188"/>
      <c r="HB160" s="188"/>
      <c r="HC160" s="188"/>
      <c r="HD160" s="188"/>
      <c r="HE160" s="188"/>
      <c r="HF160" s="188"/>
      <c r="HG160" s="188"/>
      <c r="HH160" s="401"/>
      <c r="HI160" s="188"/>
      <c r="HJ160" s="188"/>
      <c r="HK160" s="188"/>
      <c r="HL160" s="188"/>
      <c r="HM160" s="188"/>
      <c r="HN160" s="188"/>
      <c r="HO160" s="188"/>
      <c r="HP160" s="401"/>
      <c r="HQ160" s="188"/>
      <c r="HR160" s="188"/>
      <c r="HS160" s="188"/>
      <c r="HT160" s="188"/>
      <c r="HU160" s="188"/>
      <c r="HV160" s="188"/>
      <c r="HW160" s="188"/>
      <c r="HX160" s="188"/>
      <c r="HZ160" s="188"/>
      <c r="IA160" s="188"/>
      <c r="IB160" s="188"/>
      <c r="IC160" s="188"/>
      <c r="ID160" s="188"/>
      <c r="IE160" s="188"/>
      <c r="IF160" s="188"/>
      <c r="IG160" s="188"/>
      <c r="IH160" s="188"/>
      <c r="II160" s="188"/>
      <c r="IJ160" s="188"/>
      <c r="IK160" s="188"/>
      <c r="IL160" s="401"/>
      <c r="IS160" s="188"/>
      <c r="IT160" s="188"/>
      <c r="IU160" s="188"/>
      <c r="IV160" s="188"/>
      <c r="IW160" s="188"/>
      <c r="IX160" s="188"/>
      <c r="IY160" s="188"/>
      <c r="IZ160" s="188"/>
      <c r="JA160" s="188"/>
      <c r="JB160" s="188"/>
      <c r="JC160" s="188"/>
      <c r="JD160" s="188"/>
      <c r="JE160" s="188"/>
      <c r="JF160" s="188"/>
      <c r="JG160" s="188"/>
      <c r="JH160" s="188"/>
      <c r="JI160" s="188"/>
      <c r="JJ160" s="188"/>
      <c r="JK160" s="188"/>
      <c r="JL160" s="188"/>
      <c r="JM160" s="188"/>
      <c r="JN160" s="188"/>
      <c r="JO160" s="188"/>
      <c r="JP160" s="188"/>
      <c r="JQ160" s="188"/>
    </row>
    <row r="161" spans="193:277">
      <c r="GK161" s="376"/>
      <c r="GL161" s="362"/>
      <c r="GM161" s="307"/>
      <c r="GN161" s="224"/>
      <c r="GO161" s="188"/>
      <c r="GP161" s="923"/>
      <c r="GQ161" s="219"/>
      <c r="GR161" s="188"/>
      <c r="GS161" s="188"/>
      <c r="GT161" s="224"/>
      <c r="GU161" s="224"/>
      <c r="GV161" s="224"/>
      <c r="GW161" s="224"/>
      <c r="GX161" s="224"/>
      <c r="GY161" s="188"/>
      <c r="GZ161" s="401"/>
      <c r="HA161" s="188"/>
      <c r="HB161" s="188"/>
      <c r="HC161" s="188"/>
      <c r="HD161" s="188"/>
      <c r="HE161" s="188"/>
      <c r="HF161" s="188"/>
      <c r="HG161" s="188"/>
      <c r="HH161" s="401"/>
      <c r="HI161" s="188"/>
      <c r="HJ161" s="188"/>
      <c r="HK161" s="188"/>
      <c r="HL161" s="188"/>
      <c r="HM161" s="188"/>
      <c r="HN161" s="188"/>
      <c r="HO161" s="188"/>
      <c r="HP161" s="401"/>
      <c r="HQ161" s="188"/>
      <c r="HR161" s="188"/>
      <c r="HS161" s="188"/>
      <c r="HT161" s="188"/>
      <c r="HU161" s="188"/>
      <c r="HV161" s="188"/>
      <c r="HW161" s="188"/>
      <c r="HX161" s="188"/>
      <c r="HZ161" s="188"/>
      <c r="IA161" s="188"/>
      <c r="IB161" s="188"/>
      <c r="IC161" s="188"/>
      <c r="ID161" s="188"/>
      <c r="IE161" s="188"/>
      <c r="IF161" s="188"/>
      <c r="IG161" s="188"/>
      <c r="IH161" s="188"/>
      <c r="II161" s="188"/>
      <c r="IJ161" s="188"/>
      <c r="IK161" s="188"/>
      <c r="IL161" s="401"/>
      <c r="IS161" s="188"/>
      <c r="IT161" s="188"/>
      <c r="IU161" s="188"/>
      <c r="IV161" s="188"/>
      <c r="IW161" s="188"/>
      <c r="IX161" s="188"/>
      <c r="IY161" s="188"/>
      <c r="IZ161" s="188"/>
      <c r="JA161" s="188"/>
      <c r="JB161" s="188"/>
      <c r="JC161" s="188"/>
      <c r="JD161" s="188"/>
      <c r="JE161" s="188"/>
      <c r="JF161" s="188"/>
      <c r="JG161" s="188"/>
      <c r="JH161" s="188"/>
      <c r="JI161" s="188"/>
      <c r="JJ161" s="188"/>
      <c r="JK161" s="188"/>
      <c r="JL161" s="188"/>
      <c r="JM161" s="188"/>
      <c r="JN161" s="188"/>
      <c r="JO161" s="188"/>
      <c r="JP161" s="188"/>
      <c r="JQ161" s="188"/>
    </row>
    <row r="162" spans="193:277">
      <c r="GK162" s="376"/>
      <c r="GL162" s="362"/>
      <c r="GM162" s="307"/>
      <c r="GN162" s="224"/>
      <c r="GO162" s="188"/>
      <c r="GP162" s="923"/>
      <c r="GQ162" s="219"/>
      <c r="GR162" s="188"/>
      <c r="GS162" s="188"/>
      <c r="GT162" s="224"/>
      <c r="GU162" s="224"/>
      <c r="GV162" s="224"/>
      <c r="GW162" s="224"/>
      <c r="GX162" s="224"/>
      <c r="GY162" s="188"/>
      <c r="GZ162" s="401"/>
      <c r="HA162" s="188"/>
      <c r="HB162" s="188"/>
      <c r="HC162" s="188"/>
      <c r="HD162" s="188"/>
      <c r="HE162" s="188"/>
      <c r="HF162" s="188"/>
      <c r="HG162" s="188"/>
      <c r="HH162" s="401"/>
      <c r="HI162" s="188"/>
      <c r="HJ162" s="188"/>
      <c r="HK162" s="188"/>
      <c r="HL162" s="188"/>
      <c r="HM162" s="188"/>
      <c r="HN162" s="188"/>
      <c r="HO162" s="188"/>
      <c r="HP162" s="401"/>
      <c r="HQ162" s="188"/>
      <c r="HR162" s="188"/>
      <c r="HS162" s="188"/>
      <c r="HT162" s="188"/>
      <c r="HU162" s="188"/>
      <c r="HV162" s="188"/>
      <c r="HW162" s="188"/>
      <c r="HX162" s="188"/>
      <c r="HZ162" s="188"/>
      <c r="IA162" s="188"/>
      <c r="IB162" s="188"/>
      <c r="IC162" s="188"/>
      <c r="ID162" s="188"/>
      <c r="IE162" s="188"/>
      <c r="IF162" s="188"/>
      <c r="IG162" s="188"/>
      <c r="IH162" s="188"/>
      <c r="II162" s="188"/>
      <c r="IJ162" s="188"/>
      <c r="IK162" s="188"/>
      <c r="IL162" s="401"/>
      <c r="IS162" s="188"/>
      <c r="IT162" s="188"/>
      <c r="IU162" s="188"/>
      <c r="IV162" s="188"/>
      <c r="IW162" s="188"/>
      <c r="IX162" s="188"/>
      <c r="IY162" s="188"/>
      <c r="IZ162" s="188"/>
      <c r="JA162" s="188"/>
      <c r="JB162" s="188"/>
      <c r="JC162" s="188"/>
      <c r="JD162" s="188"/>
      <c r="JE162" s="188"/>
      <c r="JF162" s="188"/>
      <c r="JG162" s="188"/>
      <c r="JH162" s="188"/>
      <c r="JI162" s="188"/>
      <c r="JJ162" s="188"/>
      <c r="JK162" s="188"/>
      <c r="JL162" s="188"/>
      <c r="JM162" s="188"/>
      <c r="JN162" s="188"/>
      <c r="JO162" s="188"/>
      <c r="JP162" s="188"/>
      <c r="JQ162" s="188"/>
    </row>
    <row r="163" spans="193:277">
      <c r="GK163" s="376"/>
      <c r="GL163" s="362"/>
      <c r="GM163" s="307"/>
      <c r="GN163" s="224"/>
      <c r="GO163" s="188"/>
      <c r="GP163" s="923"/>
      <c r="GQ163" s="219"/>
      <c r="GR163" s="188"/>
      <c r="GS163" s="188"/>
      <c r="GT163" s="224"/>
      <c r="GU163" s="224"/>
      <c r="GV163" s="224"/>
      <c r="GW163" s="224"/>
      <c r="GX163" s="224"/>
      <c r="GY163" s="188"/>
      <c r="GZ163" s="401"/>
      <c r="HA163" s="188"/>
      <c r="HB163" s="188"/>
      <c r="HC163" s="188"/>
      <c r="HD163" s="188"/>
      <c r="HE163" s="188"/>
      <c r="HF163" s="188"/>
      <c r="HG163" s="188"/>
      <c r="HH163" s="401"/>
      <c r="HI163" s="188"/>
      <c r="HJ163" s="188"/>
      <c r="HK163" s="188"/>
      <c r="HL163" s="188"/>
      <c r="HM163" s="188"/>
      <c r="HN163" s="188"/>
      <c r="HO163" s="188"/>
      <c r="HP163" s="401"/>
      <c r="HQ163" s="188"/>
      <c r="HR163" s="188"/>
      <c r="HS163" s="188"/>
      <c r="HT163" s="188"/>
      <c r="HU163" s="188"/>
      <c r="HV163" s="188"/>
      <c r="HW163" s="188"/>
      <c r="HX163" s="188"/>
      <c r="HZ163" s="188"/>
      <c r="IA163" s="188"/>
      <c r="IB163" s="188"/>
      <c r="IC163" s="188"/>
      <c r="ID163" s="188"/>
      <c r="IE163" s="188"/>
      <c r="IF163" s="188"/>
      <c r="IG163" s="188"/>
      <c r="IH163" s="188"/>
      <c r="II163" s="188"/>
      <c r="IJ163" s="188"/>
      <c r="IK163" s="188"/>
      <c r="IL163" s="401"/>
      <c r="IS163" s="188"/>
      <c r="IT163" s="188"/>
      <c r="IU163" s="188"/>
      <c r="IV163" s="188"/>
      <c r="IW163" s="188"/>
      <c r="IX163" s="188"/>
      <c r="IY163" s="188"/>
      <c r="IZ163" s="188"/>
      <c r="JA163" s="188"/>
      <c r="JB163" s="188"/>
      <c r="JC163" s="188"/>
      <c r="JD163" s="188"/>
      <c r="JE163" s="188"/>
      <c r="JF163" s="188"/>
      <c r="JG163" s="188"/>
      <c r="JH163" s="188"/>
      <c r="JI163" s="188"/>
      <c r="JJ163" s="188"/>
      <c r="JK163" s="188"/>
      <c r="JL163" s="188"/>
      <c r="JM163" s="188"/>
      <c r="JN163" s="188"/>
      <c r="JO163" s="188"/>
      <c r="JP163" s="188"/>
      <c r="JQ163" s="188"/>
    </row>
    <row r="164" spans="193:277">
      <c r="GK164" s="376"/>
      <c r="GL164" s="362"/>
      <c r="GM164" s="307"/>
      <c r="GN164" s="224"/>
      <c r="GO164" s="188"/>
      <c r="GP164" s="923"/>
      <c r="GQ164" s="219"/>
      <c r="GR164" s="188"/>
      <c r="GS164" s="188"/>
      <c r="GT164" s="224"/>
      <c r="GU164" s="224"/>
      <c r="GV164" s="224"/>
      <c r="GW164" s="224"/>
      <c r="GX164" s="224"/>
      <c r="GY164" s="188"/>
      <c r="GZ164" s="401"/>
      <c r="HA164" s="188"/>
      <c r="HB164" s="188"/>
      <c r="HC164" s="188"/>
      <c r="HD164" s="188"/>
      <c r="HE164" s="188"/>
      <c r="HF164" s="188"/>
      <c r="HG164" s="188"/>
      <c r="HH164" s="401"/>
      <c r="HI164" s="188"/>
      <c r="HJ164" s="188"/>
      <c r="HK164" s="188"/>
      <c r="HL164" s="188"/>
      <c r="HM164" s="188"/>
      <c r="HN164" s="188"/>
      <c r="HO164" s="188"/>
      <c r="HP164" s="401"/>
      <c r="HQ164" s="188"/>
      <c r="HR164" s="188"/>
      <c r="HS164" s="188"/>
      <c r="HT164" s="188"/>
      <c r="HU164" s="188"/>
      <c r="HV164" s="188"/>
      <c r="HW164" s="188"/>
      <c r="HX164" s="188"/>
      <c r="HZ164" s="188"/>
      <c r="IA164" s="188"/>
      <c r="IB164" s="188"/>
      <c r="IC164" s="188"/>
      <c r="ID164" s="188"/>
      <c r="IE164" s="188"/>
      <c r="IF164" s="188"/>
      <c r="IG164" s="188"/>
      <c r="IH164" s="188"/>
      <c r="II164" s="188"/>
      <c r="IJ164" s="188"/>
      <c r="IK164" s="188"/>
      <c r="IL164" s="401"/>
      <c r="IS164" s="188"/>
      <c r="IT164" s="188"/>
      <c r="IU164" s="188"/>
      <c r="IV164" s="188"/>
      <c r="IW164" s="188"/>
      <c r="IX164" s="188"/>
      <c r="IY164" s="188"/>
      <c r="IZ164" s="188"/>
      <c r="JA164" s="188"/>
      <c r="JB164" s="188"/>
      <c r="JC164" s="188"/>
      <c r="JD164" s="188"/>
      <c r="JE164" s="188"/>
      <c r="JF164" s="188"/>
      <c r="JG164" s="188"/>
      <c r="JH164" s="188"/>
      <c r="JI164" s="188"/>
      <c r="JJ164" s="188"/>
      <c r="JK164" s="188"/>
      <c r="JL164" s="188"/>
      <c r="JM164" s="188"/>
      <c r="JN164" s="188"/>
      <c r="JO164" s="188"/>
      <c r="JP164" s="188"/>
      <c r="JQ164" s="188"/>
    </row>
    <row r="165" spans="193:277">
      <c r="GK165" s="376"/>
      <c r="GL165" s="362"/>
      <c r="GM165" s="307"/>
      <c r="GN165" s="224"/>
      <c r="GO165" s="188"/>
      <c r="GP165" s="923"/>
      <c r="GQ165" s="219"/>
      <c r="GR165" s="188"/>
      <c r="GS165" s="188"/>
      <c r="GT165" s="224"/>
      <c r="GU165" s="224"/>
      <c r="GV165" s="224"/>
      <c r="GW165" s="224"/>
      <c r="GX165" s="224"/>
      <c r="GY165" s="188"/>
      <c r="GZ165" s="401"/>
      <c r="HA165" s="188"/>
      <c r="HB165" s="188"/>
      <c r="HC165" s="188"/>
      <c r="HD165" s="188"/>
      <c r="HE165" s="188"/>
      <c r="HF165" s="188"/>
      <c r="HG165" s="188"/>
      <c r="HH165" s="401"/>
      <c r="HI165" s="188"/>
      <c r="HJ165" s="188"/>
      <c r="HK165" s="188"/>
      <c r="HL165" s="188"/>
      <c r="HM165" s="188"/>
      <c r="HN165" s="188"/>
      <c r="HO165" s="188"/>
      <c r="HP165" s="401"/>
      <c r="HQ165" s="188"/>
      <c r="HR165" s="188"/>
      <c r="HS165" s="188"/>
      <c r="HT165" s="188"/>
      <c r="HU165" s="188"/>
      <c r="HV165" s="188"/>
      <c r="HW165" s="188"/>
      <c r="HX165" s="188"/>
      <c r="HZ165" s="188"/>
      <c r="IA165" s="188"/>
      <c r="IB165" s="188"/>
      <c r="IC165" s="188"/>
      <c r="ID165" s="188"/>
      <c r="IE165" s="188"/>
      <c r="IF165" s="188"/>
      <c r="IG165" s="188"/>
      <c r="IH165" s="188"/>
      <c r="II165" s="188"/>
      <c r="IJ165" s="188"/>
      <c r="IK165" s="188"/>
      <c r="IL165" s="401"/>
      <c r="IS165" s="188"/>
      <c r="IT165" s="188"/>
      <c r="IU165" s="188"/>
      <c r="IV165" s="188"/>
      <c r="IW165" s="188"/>
      <c r="IX165" s="188"/>
      <c r="IY165" s="188"/>
      <c r="IZ165" s="188"/>
      <c r="JA165" s="188"/>
      <c r="JB165" s="188"/>
      <c r="JC165" s="188"/>
      <c r="JD165" s="188"/>
      <c r="JE165" s="188"/>
      <c r="JF165" s="188"/>
      <c r="JG165" s="188"/>
      <c r="JH165" s="188"/>
      <c r="JI165" s="188"/>
      <c r="JJ165" s="188"/>
      <c r="JK165" s="188"/>
      <c r="JL165" s="188"/>
      <c r="JM165" s="188"/>
      <c r="JN165" s="188"/>
      <c r="JO165" s="188"/>
      <c r="JP165" s="188"/>
      <c r="JQ165" s="188"/>
    </row>
    <row r="166" spans="193:277">
      <c r="GK166" s="376"/>
      <c r="GL166" s="362"/>
      <c r="GM166" s="307"/>
      <c r="GN166" s="224"/>
      <c r="GO166" s="188"/>
      <c r="GP166" s="923"/>
      <c r="GQ166" s="219"/>
      <c r="GR166" s="188"/>
      <c r="GS166" s="188"/>
      <c r="GT166" s="224"/>
      <c r="GU166" s="224"/>
      <c r="GV166" s="224"/>
      <c r="GW166" s="224"/>
      <c r="GX166" s="224"/>
      <c r="GY166" s="188"/>
      <c r="GZ166" s="401"/>
      <c r="HA166" s="188"/>
      <c r="HB166" s="188"/>
      <c r="HC166" s="188"/>
      <c r="HD166" s="188"/>
      <c r="HE166" s="188"/>
      <c r="HF166" s="188"/>
      <c r="HG166" s="188"/>
      <c r="HH166" s="401"/>
      <c r="HI166" s="188"/>
      <c r="HJ166" s="188"/>
      <c r="HK166" s="188"/>
      <c r="HL166" s="188"/>
      <c r="HM166" s="188"/>
      <c r="HN166" s="188"/>
      <c r="HO166" s="188"/>
      <c r="HP166" s="401"/>
      <c r="HQ166" s="188"/>
      <c r="HR166" s="188"/>
      <c r="HS166" s="188"/>
      <c r="HT166" s="188"/>
      <c r="HU166" s="188"/>
      <c r="HV166" s="188"/>
      <c r="HW166" s="188"/>
      <c r="HX166" s="188"/>
      <c r="HZ166" s="188"/>
      <c r="IA166" s="188"/>
      <c r="IB166" s="188"/>
      <c r="IC166" s="188"/>
      <c r="ID166" s="188"/>
      <c r="IE166" s="188"/>
      <c r="IF166" s="188"/>
      <c r="IG166" s="188"/>
      <c r="IH166" s="188"/>
      <c r="II166" s="188"/>
      <c r="IJ166" s="188"/>
      <c r="IK166" s="188"/>
      <c r="IL166" s="401"/>
      <c r="IS166" s="188"/>
      <c r="IT166" s="188"/>
      <c r="IU166" s="188"/>
      <c r="IV166" s="188"/>
      <c r="IW166" s="188"/>
      <c r="IX166" s="188"/>
      <c r="IY166" s="188"/>
      <c r="IZ166" s="188"/>
      <c r="JA166" s="188"/>
      <c r="JB166" s="188"/>
      <c r="JC166" s="188"/>
      <c r="JD166" s="188"/>
      <c r="JE166" s="188"/>
      <c r="JF166" s="188"/>
      <c r="JG166" s="188"/>
      <c r="JH166" s="188"/>
      <c r="JI166" s="188"/>
      <c r="JJ166" s="188"/>
      <c r="JK166" s="188"/>
      <c r="JL166" s="188"/>
      <c r="JM166" s="188"/>
      <c r="JN166" s="188"/>
      <c r="JO166" s="188"/>
      <c r="JP166" s="188"/>
      <c r="JQ166" s="188"/>
    </row>
    <row r="167" spans="193:277">
      <c r="GK167" s="376"/>
      <c r="GL167" s="362"/>
      <c r="GM167" s="307"/>
      <c r="GN167" s="224"/>
      <c r="GO167" s="188"/>
      <c r="GP167" s="923"/>
      <c r="GQ167" s="219"/>
      <c r="GR167" s="188"/>
      <c r="GS167" s="188"/>
      <c r="GT167" s="224"/>
      <c r="GU167" s="224"/>
      <c r="GV167" s="224"/>
      <c r="GW167" s="224"/>
      <c r="GX167" s="224"/>
      <c r="GY167" s="188"/>
      <c r="GZ167" s="401"/>
      <c r="HA167" s="188"/>
      <c r="HB167" s="188"/>
      <c r="HC167" s="188"/>
      <c r="HD167" s="188"/>
      <c r="HE167" s="188"/>
      <c r="HF167" s="188"/>
      <c r="HG167" s="188"/>
      <c r="HH167" s="401"/>
      <c r="HI167" s="188"/>
      <c r="HJ167" s="188"/>
      <c r="HK167" s="188"/>
      <c r="HL167" s="188"/>
      <c r="HM167" s="188"/>
      <c r="HN167" s="188"/>
      <c r="HO167" s="188"/>
      <c r="HP167" s="401"/>
      <c r="HQ167" s="188"/>
      <c r="HR167" s="188"/>
      <c r="HS167" s="188"/>
      <c r="HT167" s="188"/>
      <c r="HU167" s="188"/>
      <c r="HV167" s="188"/>
      <c r="HW167" s="188"/>
      <c r="HX167" s="188"/>
      <c r="HZ167" s="188"/>
      <c r="IA167" s="188"/>
      <c r="IB167" s="188"/>
      <c r="IC167" s="188"/>
      <c r="ID167" s="188"/>
      <c r="IE167" s="188"/>
      <c r="IF167" s="188"/>
      <c r="IG167" s="188"/>
      <c r="IH167" s="188"/>
      <c r="II167" s="188"/>
      <c r="IJ167" s="188"/>
      <c r="IK167" s="188"/>
      <c r="IL167" s="401"/>
      <c r="IS167" s="188"/>
      <c r="IT167" s="188"/>
      <c r="IU167" s="188"/>
      <c r="IV167" s="188"/>
      <c r="IW167" s="188"/>
      <c r="IX167" s="188"/>
      <c r="IY167" s="188"/>
      <c r="IZ167" s="188"/>
      <c r="JA167" s="188"/>
      <c r="JB167" s="188"/>
      <c r="JC167" s="188"/>
      <c r="JD167" s="188"/>
      <c r="JE167" s="188"/>
      <c r="JF167" s="188"/>
      <c r="JG167" s="188"/>
      <c r="JH167" s="188"/>
      <c r="JI167" s="188"/>
      <c r="JJ167" s="188"/>
      <c r="JK167" s="188"/>
      <c r="JL167" s="188"/>
      <c r="JM167" s="188"/>
      <c r="JN167" s="188"/>
      <c r="JO167" s="188"/>
      <c r="JP167" s="188"/>
      <c r="JQ167" s="188"/>
    </row>
    <row r="168" spans="193:277">
      <c r="GK168" s="376"/>
      <c r="GL168" s="362"/>
      <c r="GM168" s="307"/>
      <c r="GN168" s="224"/>
      <c r="GO168" s="188"/>
      <c r="GP168" s="923"/>
      <c r="GQ168" s="219"/>
      <c r="GR168" s="188"/>
      <c r="GS168" s="188"/>
      <c r="GT168" s="224"/>
      <c r="GU168" s="224"/>
      <c r="GV168" s="224"/>
      <c r="GW168" s="224"/>
      <c r="GX168" s="224"/>
      <c r="GY168" s="188"/>
      <c r="GZ168" s="401"/>
      <c r="HA168" s="188"/>
      <c r="HB168" s="188"/>
      <c r="HC168" s="188"/>
      <c r="HD168" s="188"/>
      <c r="HE168" s="188"/>
      <c r="HF168" s="188"/>
      <c r="HG168" s="188"/>
      <c r="HH168" s="401"/>
      <c r="HI168" s="188"/>
      <c r="HJ168" s="188"/>
      <c r="HK168" s="188"/>
      <c r="HL168" s="188"/>
      <c r="HM168" s="188"/>
      <c r="HN168" s="188"/>
      <c r="HO168" s="188"/>
      <c r="HP168" s="401"/>
      <c r="HQ168" s="188"/>
      <c r="HR168" s="188"/>
      <c r="HS168" s="188"/>
      <c r="HT168" s="188"/>
      <c r="HU168" s="188"/>
      <c r="HV168" s="188"/>
      <c r="HW168" s="188"/>
      <c r="HX168" s="188"/>
      <c r="HZ168" s="188"/>
      <c r="IA168" s="188"/>
      <c r="IB168" s="188"/>
      <c r="IC168" s="188"/>
      <c r="ID168" s="188"/>
      <c r="IE168" s="188"/>
      <c r="IF168" s="188"/>
      <c r="IG168" s="188"/>
      <c r="IH168" s="188"/>
      <c r="II168" s="188"/>
      <c r="IJ168" s="188"/>
      <c r="IK168" s="188"/>
      <c r="IL168" s="401"/>
      <c r="IS168" s="188"/>
      <c r="IT168" s="188"/>
      <c r="IU168" s="188"/>
      <c r="IV168" s="188"/>
      <c r="IW168" s="188"/>
      <c r="IX168" s="188"/>
      <c r="IY168" s="188"/>
      <c r="IZ168" s="188"/>
      <c r="JA168" s="188"/>
      <c r="JB168" s="188"/>
      <c r="JC168" s="188"/>
      <c r="JD168" s="188"/>
      <c r="JE168" s="188"/>
      <c r="JF168" s="188"/>
      <c r="JG168" s="188"/>
      <c r="JH168" s="188"/>
      <c r="JI168" s="188"/>
      <c r="JJ168" s="188"/>
      <c r="JK168" s="188"/>
      <c r="JL168" s="188"/>
      <c r="JM168" s="188"/>
      <c r="JN168" s="188"/>
      <c r="JO168" s="188"/>
      <c r="JP168" s="188"/>
      <c r="JQ168" s="188"/>
    </row>
    <row r="169" spans="193:277">
      <c r="GK169" s="376"/>
      <c r="GL169" s="362"/>
      <c r="GM169" s="307"/>
      <c r="GN169" s="224"/>
      <c r="GO169" s="188"/>
      <c r="GP169" s="923"/>
      <c r="GQ169" s="219"/>
      <c r="GR169" s="188"/>
      <c r="GS169" s="188"/>
      <c r="GT169" s="224"/>
      <c r="GU169" s="224"/>
      <c r="GV169" s="224"/>
      <c r="GW169" s="224"/>
      <c r="GX169" s="224"/>
      <c r="GY169" s="188"/>
      <c r="GZ169" s="401"/>
      <c r="HA169" s="188"/>
      <c r="HB169" s="188"/>
      <c r="HC169" s="188"/>
      <c r="HD169" s="188"/>
      <c r="HE169" s="188"/>
      <c r="HF169" s="188"/>
      <c r="HG169" s="188"/>
      <c r="HH169" s="401"/>
      <c r="HI169" s="188"/>
      <c r="HJ169" s="188"/>
      <c r="HK169" s="188"/>
      <c r="HL169" s="188"/>
      <c r="HM169" s="188"/>
      <c r="HN169" s="188"/>
      <c r="HO169" s="188"/>
      <c r="HP169" s="401"/>
      <c r="HQ169" s="188"/>
      <c r="HR169" s="188"/>
      <c r="HS169" s="188"/>
      <c r="HT169" s="188"/>
      <c r="HU169" s="188"/>
      <c r="HV169" s="188"/>
      <c r="HW169" s="188"/>
      <c r="HX169" s="188"/>
      <c r="HZ169" s="188"/>
      <c r="IA169" s="188"/>
      <c r="IB169" s="188"/>
      <c r="IC169" s="188"/>
      <c r="ID169" s="188"/>
      <c r="IE169" s="188"/>
      <c r="IF169" s="188"/>
      <c r="IG169" s="188"/>
      <c r="IH169" s="188"/>
      <c r="II169" s="188"/>
      <c r="IJ169" s="188"/>
      <c r="IK169" s="188"/>
      <c r="IL169" s="401"/>
      <c r="IS169" s="188"/>
      <c r="IT169" s="188"/>
      <c r="IU169" s="188"/>
      <c r="IV169" s="188"/>
      <c r="IW169" s="188"/>
      <c r="IX169" s="188"/>
      <c r="IY169" s="188"/>
      <c r="IZ169" s="188"/>
      <c r="JA169" s="188"/>
      <c r="JB169" s="188"/>
      <c r="JC169" s="188"/>
      <c r="JD169" s="188"/>
      <c r="JE169" s="188"/>
      <c r="JF169" s="188"/>
      <c r="JG169" s="188"/>
      <c r="JH169" s="188"/>
      <c r="JI169" s="188"/>
      <c r="JJ169" s="188"/>
      <c r="JK169" s="188"/>
      <c r="JL169" s="188"/>
      <c r="JM169" s="188"/>
      <c r="JN169" s="188"/>
      <c r="JO169" s="188"/>
      <c r="JP169" s="188"/>
      <c r="JQ169" s="188"/>
    </row>
    <row r="170" spans="193:277">
      <c r="GK170" s="376"/>
      <c r="GL170" s="362"/>
      <c r="GM170" s="307"/>
      <c r="GN170" s="224"/>
      <c r="GO170" s="188"/>
      <c r="GP170" s="923"/>
      <c r="GQ170" s="219"/>
      <c r="GR170" s="188"/>
      <c r="GS170" s="188"/>
      <c r="GT170" s="224"/>
      <c r="GU170" s="224"/>
      <c r="GV170" s="224"/>
      <c r="GW170" s="224"/>
      <c r="GX170" s="224"/>
      <c r="GY170" s="188"/>
      <c r="GZ170" s="401"/>
      <c r="HA170" s="188"/>
      <c r="HB170" s="188"/>
      <c r="HC170" s="188"/>
      <c r="HD170" s="188"/>
      <c r="HE170" s="188"/>
      <c r="HF170" s="188"/>
      <c r="HG170" s="188"/>
      <c r="HH170" s="401"/>
      <c r="HI170" s="188"/>
      <c r="HJ170" s="188"/>
      <c r="HK170" s="188"/>
      <c r="HL170" s="188"/>
      <c r="HM170" s="188"/>
      <c r="HN170" s="188"/>
      <c r="HO170" s="188"/>
      <c r="HP170" s="401"/>
      <c r="HQ170" s="188"/>
      <c r="HR170" s="188"/>
      <c r="HS170" s="188"/>
      <c r="HT170" s="188"/>
      <c r="HU170" s="188"/>
      <c r="HV170" s="188"/>
      <c r="HW170" s="188"/>
      <c r="HX170" s="188"/>
      <c r="HZ170" s="188"/>
      <c r="IA170" s="188"/>
      <c r="IB170" s="188"/>
      <c r="IC170" s="188"/>
      <c r="ID170" s="188"/>
      <c r="IE170" s="188"/>
      <c r="IF170" s="188"/>
      <c r="IG170" s="188"/>
      <c r="IH170" s="188"/>
      <c r="II170" s="188"/>
      <c r="IJ170" s="188"/>
      <c r="IK170" s="188"/>
      <c r="IL170" s="401"/>
      <c r="IS170" s="188"/>
      <c r="IT170" s="188"/>
      <c r="IU170" s="188"/>
      <c r="IV170" s="188"/>
      <c r="IW170" s="188"/>
      <c r="IX170" s="188"/>
      <c r="IY170" s="188"/>
      <c r="IZ170" s="188"/>
      <c r="JA170" s="188"/>
      <c r="JB170" s="188"/>
      <c r="JC170" s="188"/>
      <c r="JD170" s="188"/>
      <c r="JE170" s="188"/>
      <c r="JF170" s="188"/>
      <c r="JG170" s="188"/>
      <c r="JH170" s="188"/>
      <c r="JI170" s="188"/>
      <c r="JJ170" s="188"/>
      <c r="JK170" s="188"/>
      <c r="JL170" s="188"/>
      <c r="JM170" s="188"/>
      <c r="JN170" s="188"/>
      <c r="JO170" s="188"/>
      <c r="JP170" s="188"/>
      <c r="JQ170" s="188"/>
    </row>
    <row r="171" spans="193:277">
      <c r="GK171" s="376"/>
      <c r="GL171" s="362"/>
      <c r="GM171" s="307"/>
      <c r="GN171" s="224"/>
      <c r="GO171" s="188"/>
      <c r="GP171" s="923"/>
      <c r="GQ171" s="219"/>
      <c r="GR171" s="188"/>
      <c r="GS171" s="188"/>
      <c r="GT171" s="224"/>
      <c r="GU171" s="224"/>
      <c r="GV171" s="224"/>
      <c r="GW171" s="224"/>
      <c r="GX171" s="224"/>
      <c r="GY171" s="188"/>
      <c r="GZ171" s="401"/>
      <c r="HA171" s="188"/>
      <c r="HB171" s="188"/>
      <c r="HC171" s="188"/>
      <c r="HD171" s="188"/>
      <c r="HE171" s="188"/>
      <c r="HF171" s="188"/>
      <c r="HG171" s="188"/>
      <c r="HH171" s="401"/>
      <c r="HI171" s="188"/>
      <c r="HJ171" s="188"/>
      <c r="HK171" s="188"/>
      <c r="HL171" s="188"/>
      <c r="HM171" s="188"/>
      <c r="HN171" s="188"/>
      <c r="HO171" s="188"/>
      <c r="HP171" s="401"/>
      <c r="HQ171" s="188"/>
      <c r="HR171" s="188"/>
      <c r="HS171" s="188"/>
      <c r="HT171" s="188"/>
      <c r="HU171" s="188"/>
      <c r="HV171" s="188"/>
      <c r="HW171" s="188"/>
      <c r="HX171" s="188"/>
      <c r="HZ171" s="188"/>
      <c r="IA171" s="188"/>
      <c r="IB171" s="188"/>
      <c r="IC171" s="188"/>
      <c r="ID171" s="188"/>
      <c r="IE171" s="188"/>
      <c r="IF171" s="188"/>
      <c r="IG171" s="188"/>
      <c r="IH171" s="188"/>
      <c r="II171" s="188"/>
      <c r="IJ171" s="188"/>
      <c r="IK171" s="188"/>
      <c r="IL171" s="401"/>
      <c r="IS171" s="188"/>
      <c r="IT171" s="188"/>
      <c r="IU171" s="188"/>
      <c r="IV171" s="188"/>
      <c r="IW171" s="188"/>
      <c r="IX171" s="188"/>
      <c r="IY171" s="188"/>
      <c r="IZ171" s="188"/>
      <c r="JA171" s="188"/>
      <c r="JB171" s="188"/>
      <c r="JC171" s="188"/>
      <c r="JD171" s="188"/>
      <c r="JE171" s="188"/>
      <c r="JF171" s="188"/>
      <c r="JG171" s="188"/>
      <c r="JH171" s="188"/>
      <c r="JI171" s="188"/>
      <c r="JJ171" s="188"/>
      <c r="JK171" s="188"/>
      <c r="JL171" s="188"/>
      <c r="JM171" s="188"/>
      <c r="JN171" s="188"/>
      <c r="JO171" s="188"/>
      <c r="JP171" s="188"/>
      <c r="JQ171" s="188"/>
    </row>
    <row r="172" spans="193:277">
      <c r="GK172" s="376"/>
      <c r="GL172" s="362"/>
      <c r="GM172" s="307"/>
      <c r="GN172" s="224"/>
      <c r="GO172" s="188"/>
      <c r="GP172" s="923"/>
      <c r="GQ172" s="219"/>
      <c r="GR172" s="188"/>
      <c r="GS172" s="188"/>
      <c r="GT172" s="224"/>
      <c r="GU172" s="224"/>
      <c r="GV172" s="224"/>
      <c r="GW172" s="224"/>
      <c r="GX172" s="224"/>
      <c r="GY172" s="188"/>
      <c r="GZ172" s="401"/>
      <c r="HA172" s="188"/>
      <c r="HB172" s="188"/>
      <c r="HC172" s="188"/>
      <c r="HD172" s="188"/>
      <c r="HE172" s="188"/>
      <c r="HF172" s="188"/>
      <c r="HG172" s="188"/>
      <c r="HH172" s="401"/>
      <c r="HI172" s="188"/>
      <c r="HJ172" s="188"/>
      <c r="HK172" s="188"/>
      <c r="HL172" s="188"/>
      <c r="HM172" s="188"/>
      <c r="HN172" s="188"/>
      <c r="HO172" s="188"/>
      <c r="HP172" s="401"/>
      <c r="HQ172" s="188"/>
      <c r="HR172" s="188"/>
      <c r="HS172" s="188"/>
      <c r="HT172" s="188"/>
      <c r="HU172" s="188"/>
      <c r="HV172" s="188"/>
      <c r="HW172" s="188"/>
      <c r="HX172" s="188"/>
      <c r="HZ172" s="188"/>
      <c r="IA172" s="188"/>
      <c r="IB172" s="188"/>
      <c r="IC172" s="188"/>
      <c r="ID172" s="188"/>
      <c r="IE172" s="188"/>
      <c r="IF172" s="188"/>
      <c r="IG172" s="188"/>
      <c r="IH172" s="188"/>
      <c r="II172" s="188"/>
      <c r="IJ172" s="188"/>
      <c r="IK172" s="188"/>
      <c r="IL172" s="401"/>
      <c r="IS172" s="188"/>
      <c r="IT172" s="188"/>
      <c r="IU172" s="188"/>
      <c r="IV172" s="188"/>
      <c r="IW172" s="188"/>
      <c r="IX172" s="188"/>
      <c r="IY172" s="188"/>
      <c r="IZ172" s="188"/>
      <c r="JA172" s="188"/>
      <c r="JB172" s="188"/>
      <c r="JC172" s="188"/>
      <c r="JD172" s="188"/>
      <c r="JE172" s="188"/>
      <c r="JF172" s="188"/>
      <c r="JG172" s="188"/>
      <c r="JH172" s="188"/>
      <c r="JI172" s="188"/>
      <c r="JJ172" s="188"/>
      <c r="JK172" s="188"/>
      <c r="JL172" s="188"/>
      <c r="JM172" s="188"/>
      <c r="JN172" s="188"/>
      <c r="JO172" s="188"/>
      <c r="JP172" s="188"/>
      <c r="JQ172" s="188"/>
    </row>
    <row r="173" spans="193:277">
      <c r="GK173" s="376"/>
      <c r="GL173" s="362"/>
      <c r="GM173" s="307"/>
      <c r="GN173" s="224"/>
      <c r="GO173" s="188"/>
      <c r="GP173" s="923"/>
      <c r="GQ173" s="219"/>
      <c r="GR173" s="188"/>
      <c r="GS173" s="188"/>
      <c r="GT173" s="224"/>
      <c r="GU173" s="224"/>
      <c r="GV173" s="224"/>
      <c r="GW173" s="224"/>
      <c r="GX173" s="224"/>
      <c r="GY173" s="188"/>
      <c r="GZ173" s="401"/>
      <c r="HA173" s="188"/>
      <c r="HB173" s="188"/>
      <c r="HC173" s="188"/>
      <c r="HD173" s="188"/>
      <c r="HE173" s="188"/>
      <c r="HF173" s="188"/>
      <c r="HG173" s="188"/>
      <c r="HH173" s="401"/>
      <c r="HI173" s="188"/>
      <c r="HJ173" s="188"/>
      <c r="HK173" s="188"/>
      <c r="HL173" s="188"/>
      <c r="HM173" s="188"/>
      <c r="HN173" s="188"/>
      <c r="HO173" s="188"/>
      <c r="HP173" s="401"/>
      <c r="HQ173" s="188"/>
      <c r="HR173" s="188"/>
      <c r="HS173" s="188"/>
      <c r="HT173" s="188"/>
      <c r="HU173" s="188"/>
      <c r="HV173" s="188"/>
      <c r="HW173" s="188"/>
      <c r="HX173" s="188"/>
      <c r="HZ173" s="188"/>
      <c r="IA173" s="188"/>
      <c r="IB173" s="188"/>
      <c r="IC173" s="188"/>
      <c r="ID173" s="188"/>
      <c r="IE173" s="188"/>
      <c r="IF173" s="188"/>
      <c r="IG173" s="188"/>
      <c r="IH173" s="188"/>
      <c r="II173" s="188"/>
      <c r="IJ173" s="188"/>
      <c r="IK173" s="188"/>
      <c r="IL173" s="401"/>
      <c r="IS173" s="188"/>
      <c r="IT173" s="188"/>
      <c r="IU173" s="188"/>
      <c r="IV173" s="188"/>
      <c r="IW173" s="188"/>
      <c r="IX173" s="188"/>
      <c r="IY173" s="188"/>
      <c r="IZ173" s="188"/>
      <c r="JA173" s="188"/>
      <c r="JB173" s="188"/>
      <c r="JC173" s="188"/>
      <c r="JD173" s="188"/>
      <c r="JE173" s="188"/>
      <c r="JF173" s="188"/>
      <c r="JG173" s="188"/>
      <c r="JH173" s="188"/>
      <c r="JI173" s="188"/>
      <c r="JJ173" s="188"/>
      <c r="JK173" s="188"/>
      <c r="JL173" s="188"/>
      <c r="JM173" s="188"/>
      <c r="JN173" s="188"/>
      <c r="JO173" s="188"/>
      <c r="JP173" s="188"/>
      <c r="JQ173" s="188"/>
    </row>
    <row r="174" spans="193:277">
      <c r="GK174" s="376"/>
      <c r="GL174" s="362"/>
      <c r="GM174" s="307"/>
      <c r="GN174" s="224"/>
      <c r="GO174" s="188"/>
      <c r="GP174" s="923"/>
      <c r="GQ174" s="219"/>
      <c r="GR174" s="188"/>
      <c r="GS174" s="188"/>
      <c r="GT174" s="224"/>
      <c r="GU174" s="224"/>
      <c r="GV174" s="224"/>
      <c r="GW174" s="224"/>
      <c r="GX174" s="224"/>
      <c r="GY174" s="188"/>
      <c r="GZ174" s="401"/>
      <c r="HA174" s="188"/>
      <c r="HB174" s="188"/>
      <c r="HC174" s="188"/>
      <c r="HD174" s="188"/>
      <c r="HE174" s="188"/>
      <c r="HF174" s="188"/>
      <c r="HG174" s="188"/>
      <c r="HH174" s="401"/>
      <c r="HI174" s="188"/>
      <c r="HJ174" s="188"/>
      <c r="HK174" s="188"/>
      <c r="HL174" s="188"/>
      <c r="HM174" s="188"/>
      <c r="HN174" s="188"/>
      <c r="HO174" s="188"/>
      <c r="HP174" s="401"/>
      <c r="HQ174" s="188"/>
      <c r="HR174" s="188"/>
      <c r="HS174" s="188"/>
      <c r="HT174" s="188"/>
      <c r="HU174" s="188"/>
      <c r="HV174" s="188"/>
      <c r="HW174" s="188"/>
      <c r="HX174" s="188"/>
      <c r="HZ174" s="188"/>
      <c r="IA174" s="188"/>
      <c r="IB174" s="188"/>
      <c r="IC174" s="188"/>
      <c r="ID174" s="188"/>
      <c r="IE174" s="188"/>
      <c r="IF174" s="188"/>
      <c r="IG174" s="188"/>
      <c r="IH174" s="188"/>
      <c r="II174" s="188"/>
      <c r="IJ174" s="188"/>
      <c r="IK174" s="188"/>
      <c r="IL174" s="401"/>
      <c r="IS174" s="188"/>
      <c r="IT174" s="188"/>
      <c r="IU174" s="188"/>
      <c r="IV174" s="188"/>
      <c r="IW174" s="188"/>
      <c r="IX174" s="188"/>
      <c r="IY174" s="188"/>
      <c r="IZ174" s="188"/>
      <c r="JA174" s="188"/>
      <c r="JB174" s="188"/>
      <c r="JC174" s="188"/>
      <c r="JD174" s="188"/>
      <c r="JE174" s="188"/>
      <c r="JF174" s="188"/>
      <c r="JG174" s="188"/>
      <c r="JH174" s="188"/>
      <c r="JI174" s="188"/>
      <c r="JJ174" s="188"/>
      <c r="JK174" s="188"/>
      <c r="JL174" s="188"/>
      <c r="JM174" s="188"/>
      <c r="JN174" s="188"/>
      <c r="JO174" s="188"/>
      <c r="JP174" s="188"/>
      <c r="JQ174" s="188"/>
    </row>
    <row r="175" spans="193:277">
      <c r="GK175" s="376"/>
      <c r="GL175" s="362"/>
      <c r="GM175" s="307"/>
      <c r="GN175" s="224"/>
      <c r="GO175" s="188"/>
      <c r="GP175" s="923"/>
      <c r="GQ175" s="219"/>
      <c r="GR175" s="188"/>
      <c r="GS175" s="188"/>
      <c r="GT175" s="224"/>
      <c r="GU175" s="224"/>
      <c r="GV175" s="224"/>
      <c r="GW175" s="224"/>
      <c r="GX175" s="224"/>
      <c r="GY175" s="188"/>
      <c r="GZ175" s="401"/>
      <c r="HA175" s="188"/>
      <c r="HB175" s="188"/>
      <c r="HC175" s="188"/>
      <c r="HD175" s="188"/>
      <c r="HE175" s="188"/>
      <c r="HF175" s="188"/>
      <c r="HG175" s="188"/>
      <c r="HH175" s="401"/>
      <c r="HI175" s="188"/>
      <c r="HJ175" s="188"/>
      <c r="HK175" s="188"/>
      <c r="HL175" s="188"/>
      <c r="HM175" s="188"/>
      <c r="HN175" s="188"/>
      <c r="HO175" s="188"/>
      <c r="HP175" s="401"/>
      <c r="HQ175" s="188"/>
      <c r="HR175" s="188"/>
      <c r="HS175" s="188"/>
      <c r="HT175" s="188"/>
      <c r="HU175" s="188"/>
      <c r="HV175" s="188"/>
      <c r="HW175" s="188"/>
      <c r="HX175" s="188"/>
      <c r="HZ175" s="188"/>
      <c r="IA175" s="188"/>
      <c r="IB175" s="188"/>
      <c r="IC175" s="188"/>
      <c r="ID175" s="188"/>
      <c r="IE175" s="188"/>
      <c r="IF175" s="188"/>
      <c r="IG175" s="188"/>
      <c r="IH175" s="188"/>
      <c r="II175" s="188"/>
      <c r="IJ175" s="188"/>
      <c r="IK175" s="188"/>
      <c r="IL175" s="401"/>
      <c r="IS175" s="188"/>
      <c r="IT175" s="188"/>
      <c r="IU175" s="188"/>
      <c r="IV175" s="188"/>
      <c r="IW175" s="188"/>
      <c r="IX175" s="188"/>
      <c r="IY175" s="188"/>
      <c r="IZ175" s="188"/>
      <c r="JA175" s="188"/>
      <c r="JB175" s="188"/>
      <c r="JC175" s="188"/>
      <c r="JD175" s="188"/>
      <c r="JE175" s="188"/>
      <c r="JF175" s="188"/>
      <c r="JG175" s="188"/>
      <c r="JH175" s="188"/>
      <c r="JI175" s="188"/>
      <c r="JJ175" s="188"/>
      <c r="JK175" s="188"/>
      <c r="JL175" s="188"/>
      <c r="JM175" s="188"/>
      <c r="JN175" s="188"/>
      <c r="JO175" s="188"/>
      <c r="JP175" s="188"/>
      <c r="JQ175" s="188"/>
    </row>
    <row r="176" spans="193:277">
      <c r="GK176" s="376"/>
      <c r="GL176" s="362"/>
      <c r="GM176" s="307"/>
      <c r="GN176" s="224"/>
      <c r="GO176" s="188"/>
      <c r="GP176" s="923"/>
      <c r="GQ176" s="219"/>
      <c r="GR176" s="188"/>
      <c r="GS176" s="188"/>
      <c r="GT176" s="224"/>
      <c r="GU176" s="224"/>
      <c r="GV176" s="224"/>
      <c r="GW176" s="224"/>
      <c r="GX176" s="224"/>
      <c r="GY176" s="188"/>
      <c r="GZ176" s="401"/>
      <c r="HA176" s="188"/>
      <c r="HB176" s="188"/>
      <c r="HC176" s="188"/>
      <c r="HD176" s="188"/>
      <c r="HE176" s="188"/>
      <c r="HF176" s="188"/>
      <c r="HG176" s="188"/>
      <c r="HH176" s="401"/>
      <c r="HI176" s="188"/>
      <c r="HJ176" s="188"/>
      <c r="HK176" s="188"/>
      <c r="HL176" s="188"/>
      <c r="HM176" s="188"/>
      <c r="HN176" s="188"/>
      <c r="HO176" s="188"/>
      <c r="HP176" s="401"/>
      <c r="HQ176" s="188"/>
      <c r="HR176" s="188"/>
      <c r="HS176" s="188"/>
      <c r="HT176" s="188"/>
      <c r="HU176" s="188"/>
      <c r="HV176" s="188"/>
      <c r="HW176" s="188"/>
      <c r="HX176" s="188"/>
      <c r="HZ176" s="188"/>
      <c r="IA176" s="188"/>
      <c r="IB176" s="188"/>
      <c r="IC176" s="188"/>
      <c r="ID176" s="188"/>
      <c r="IE176" s="188"/>
      <c r="IF176" s="188"/>
      <c r="IG176" s="188"/>
      <c r="IH176" s="188"/>
      <c r="II176" s="188"/>
      <c r="IJ176" s="188"/>
      <c r="IK176" s="188"/>
      <c r="IL176" s="401"/>
      <c r="IS176" s="188"/>
      <c r="IT176" s="188"/>
      <c r="IU176" s="188"/>
      <c r="IV176" s="188"/>
      <c r="IW176" s="188"/>
      <c r="IX176" s="188"/>
      <c r="IY176" s="188"/>
      <c r="IZ176" s="188"/>
      <c r="JA176" s="188"/>
      <c r="JB176" s="188"/>
      <c r="JC176" s="188"/>
      <c r="JD176" s="188"/>
      <c r="JE176" s="188"/>
      <c r="JF176" s="188"/>
      <c r="JG176" s="188"/>
      <c r="JH176" s="188"/>
      <c r="JI176" s="188"/>
      <c r="JJ176" s="188"/>
      <c r="JK176" s="188"/>
      <c r="JL176" s="188"/>
      <c r="JM176" s="188"/>
      <c r="JN176" s="188"/>
      <c r="JO176" s="188"/>
      <c r="JP176" s="188"/>
      <c r="JQ176" s="188"/>
    </row>
    <row r="177" spans="193:277">
      <c r="GK177" s="376"/>
      <c r="GL177" s="362"/>
      <c r="GM177" s="307"/>
      <c r="GN177" s="224"/>
      <c r="GO177" s="188"/>
      <c r="GP177" s="923"/>
      <c r="GQ177" s="219"/>
      <c r="GR177" s="188"/>
      <c r="GS177" s="188"/>
      <c r="GT177" s="224"/>
      <c r="GU177" s="224"/>
      <c r="GV177" s="224"/>
      <c r="GW177" s="224"/>
      <c r="GX177" s="224"/>
      <c r="GY177" s="188"/>
      <c r="GZ177" s="401"/>
      <c r="HA177" s="188"/>
      <c r="HB177" s="188"/>
      <c r="HC177" s="188"/>
      <c r="HD177" s="188"/>
      <c r="HE177" s="188"/>
      <c r="HF177" s="188"/>
      <c r="HG177" s="188"/>
      <c r="HH177" s="401"/>
      <c r="HI177" s="188"/>
      <c r="HJ177" s="188"/>
      <c r="HK177" s="188"/>
      <c r="HL177" s="188"/>
      <c r="HM177" s="188"/>
      <c r="HN177" s="188"/>
      <c r="HO177" s="188"/>
      <c r="HP177" s="401"/>
      <c r="HQ177" s="188"/>
      <c r="HR177" s="188"/>
      <c r="HS177" s="188"/>
      <c r="HT177" s="188"/>
      <c r="HU177" s="188"/>
      <c r="HV177" s="188"/>
      <c r="HW177" s="188"/>
      <c r="HX177" s="188"/>
      <c r="HZ177" s="188"/>
      <c r="IA177" s="188"/>
      <c r="IB177" s="188"/>
      <c r="IC177" s="188"/>
      <c r="ID177" s="188"/>
      <c r="IE177" s="188"/>
      <c r="IF177" s="188"/>
      <c r="IG177" s="188"/>
      <c r="IH177" s="188"/>
      <c r="II177" s="188"/>
      <c r="IJ177" s="188"/>
      <c r="IK177" s="188"/>
      <c r="IL177" s="401"/>
      <c r="IS177" s="188"/>
      <c r="IT177" s="188"/>
      <c r="IU177" s="188"/>
      <c r="IV177" s="188"/>
      <c r="IW177" s="188"/>
      <c r="IX177" s="188"/>
      <c r="IY177" s="188"/>
      <c r="IZ177" s="188"/>
      <c r="JA177" s="188"/>
      <c r="JB177" s="188"/>
      <c r="JC177" s="188"/>
      <c r="JD177" s="188"/>
      <c r="JE177" s="188"/>
      <c r="JF177" s="188"/>
      <c r="JG177" s="188"/>
      <c r="JH177" s="188"/>
      <c r="JI177" s="188"/>
      <c r="JJ177" s="188"/>
      <c r="JK177" s="188"/>
      <c r="JL177" s="188"/>
      <c r="JM177" s="188"/>
      <c r="JN177" s="188"/>
      <c r="JO177" s="188"/>
      <c r="JP177" s="188"/>
      <c r="JQ177" s="188"/>
    </row>
    <row r="178" spans="193:277">
      <c r="GK178" s="376"/>
      <c r="GL178" s="362"/>
      <c r="GM178" s="307"/>
      <c r="GN178" s="224"/>
      <c r="GO178" s="188"/>
      <c r="GP178" s="923"/>
      <c r="GQ178" s="219"/>
      <c r="GR178" s="188"/>
      <c r="GS178" s="188"/>
      <c r="GT178" s="224"/>
      <c r="GU178" s="224"/>
      <c r="GV178" s="224"/>
      <c r="GW178" s="224"/>
      <c r="GX178" s="224"/>
      <c r="GY178" s="188"/>
      <c r="GZ178" s="401"/>
      <c r="HA178" s="188"/>
      <c r="HB178" s="188"/>
      <c r="HC178" s="188"/>
      <c r="HD178" s="188"/>
      <c r="HE178" s="188"/>
      <c r="HF178" s="188"/>
      <c r="HG178" s="188"/>
      <c r="HH178" s="401"/>
      <c r="HI178" s="188"/>
      <c r="HJ178" s="188"/>
      <c r="HK178" s="188"/>
      <c r="HL178" s="188"/>
      <c r="HM178" s="188"/>
      <c r="HN178" s="188"/>
      <c r="HO178" s="188"/>
      <c r="HP178" s="401"/>
      <c r="HQ178" s="188"/>
      <c r="HR178" s="188"/>
      <c r="HS178" s="188"/>
      <c r="HT178" s="188"/>
      <c r="HU178" s="188"/>
      <c r="HV178" s="188"/>
      <c r="HW178" s="188"/>
      <c r="HX178" s="188"/>
      <c r="HZ178" s="188"/>
      <c r="IA178" s="188"/>
      <c r="IB178" s="188"/>
      <c r="IC178" s="188"/>
      <c r="ID178" s="188"/>
      <c r="IE178" s="188"/>
      <c r="IF178" s="188"/>
      <c r="IG178" s="188"/>
      <c r="IH178" s="188"/>
      <c r="II178" s="188"/>
      <c r="IJ178" s="188"/>
      <c r="IK178" s="188"/>
      <c r="IL178" s="401"/>
      <c r="IS178" s="188"/>
      <c r="IT178" s="188"/>
      <c r="IU178" s="188"/>
      <c r="IV178" s="188"/>
      <c r="IW178" s="188"/>
      <c r="IX178" s="188"/>
      <c r="IY178" s="188"/>
      <c r="IZ178" s="188"/>
      <c r="JA178" s="188"/>
      <c r="JB178" s="188"/>
      <c r="JC178" s="188"/>
      <c r="JD178" s="188"/>
      <c r="JE178" s="188"/>
      <c r="JF178" s="188"/>
      <c r="JG178" s="188"/>
      <c r="JH178" s="188"/>
      <c r="JI178" s="188"/>
      <c r="JJ178" s="188"/>
      <c r="JK178" s="188"/>
      <c r="JL178" s="188"/>
      <c r="JM178" s="188"/>
      <c r="JN178" s="188"/>
      <c r="JO178" s="188"/>
      <c r="JP178" s="188"/>
      <c r="JQ178" s="188"/>
    </row>
    <row r="179" spans="193:277">
      <c r="GK179" s="376"/>
      <c r="GL179" s="362"/>
      <c r="GM179" s="307"/>
      <c r="GN179" s="224"/>
      <c r="GO179" s="188"/>
      <c r="GP179" s="923"/>
      <c r="GQ179" s="219"/>
      <c r="GR179" s="188"/>
      <c r="GS179" s="188"/>
      <c r="GT179" s="224"/>
      <c r="GU179" s="224"/>
      <c r="GV179" s="224"/>
      <c r="GW179" s="224"/>
      <c r="GX179" s="224"/>
      <c r="GY179" s="188"/>
      <c r="GZ179" s="401"/>
      <c r="HA179" s="188"/>
      <c r="HB179" s="188"/>
      <c r="HC179" s="188"/>
      <c r="HD179" s="188"/>
      <c r="HE179" s="188"/>
      <c r="HF179" s="188"/>
      <c r="HG179" s="188"/>
      <c r="HH179" s="401"/>
      <c r="HI179" s="188"/>
      <c r="HJ179" s="188"/>
      <c r="HK179" s="188"/>
      <c r="HL179" s="188"/>
      <c r="HM179" s="188"/>
      <c r="HN179" s="188"/>
      <c r="HO179" s="188"/>
      <c r="HP179" s="401"/>
      <c r="HQ179" s="188"/>
      <c r="HR179" s="188"/>
      <c r="HS179" s="188"/>
      <c r="HT179" s="188"/>
      <c r="HU179" s="188"/>
      <c r="HV179" s="188"/>
      <c r="HW179" s="188"/>
      <c r="HX179" s="188"/>
      <c r="HZ179" s="188"/>
      <c r="IA179" s="188"/>
      <c r="IB179" s="188"/>
      <c r="IC179" s="188"/>
      <c r="ID179" s="188"/>
      <c r="IE179" s="188"/>
      <c r="IF179" s="188"/>
      <c r="IG179" s="188"/>
      <c r="IH179" s="188"/>
      <c r="II179" s="188"/>
      <c r="IJ179" s="188"/>
      <c r="IK179" s="188"/>
      <c r="IL179" s="401"/>
      <c r="IS179" s="188"/>
      <c r="IT179" s="188"/>
      <c r="IU179" s="188"/>
      <c r="IV179" s="188"/>
      <c r="IW179" s="188"/>
      <c r="IX179" s="188"/>
      <c r="IY179" s="188"/>
      <c r="IZ179" s="188"/>
      <c r="JA179" s="188"/>
      <c r="JB179" s="188"/>
      <c r="JC179" s="188"/>
      <c r="JD179" s="188"/>
      <c r="JE179" s="188"/>
      <c r="JF179" s="188"/>
      <c r="JG179" s="188"/>
      <c r="JH179" s="188"/>
      <c r="JI179" s="188"/>
      <c r="JJ179" s="188"/>
      <c r="JK179" s="188"/>
      <c r="JL179" s="188"/>
      <c r="JM179" s="188"/>
      <c r="JN179" s="188"/>
      <c r="JO179" s="188"/>
      <c r="JP179" s="188"/>
      <c r="JQ179" s="188"/>
    </row>
    <row r="180" spans="193:277">
      <c r="GK180" s="376"/>
      <c r="GL180" s="362"/>
      <c r="GM180" s="307"/>
      <c r="GN180" s="224"/>
      <c r="GO180" s="188"/>
      <c r="GP180" s="923"/>
      <c r="GQ180" s="219"/>
      <c r="GR180" s="188"/>
      <c r="GS180" s="188"/>
      <c r="GT180" s="224"/>
      <c r="GU180" s="224"/>
      <c r="GV180" s="224"/>
      <c r="GW180" s="224"/>
      <c r="GX180" s="224"/>
      <c r="GY180" s="188"/>
      <c r="GZ180" s="401"/>
      <c r="HA180" s="188"/>
      <c r="HB180" s="188"/>
      <c r="HC180" s="188"/>
      <c r="HD180" s="188"/>
      <c r="HE180" s="188"/>
      <c r="HF180" s="188"/>
      <c r="HG180" s="188"/>
      <c r="HH180" s="401"/>
      <c r="HI180" s="188"/>
      <c r="HJ180" s="188"/>
      <c r="HK180" s="188"/>
      <c r="HL180" s="188"/>
      <c r="HM180" s="188"/>
      <c r="HN180" s="188"/>
      <c r="HO180" s="188"/>
      <c r="HP180" s="401"/>
      <c r="HQ180" s="188"/>
      <c r="HR180" s="188"/>
      <c r="HS180" s="188"/>
      <c r="HT180" s="188"/>
      <c r="HU180" s="188"/>
      <c r="HV180" s="188"/>
      <c r="HW180" s="188"/>
      <c r="HX180" s="188"/>
      <c r="HZ180" s="188"/>
      <c r="IA180" s="188"/>
      <c r="IB180" s="188"/>
      <c r="IC180" s="188"/>
      <c r="ID180" s="188"/>
      <c r="IE180" s="188"/>
      <c r="IF180" s="188"/>
      <c r="IG180" s="188"/>
      <c r="IH180" s="188"/>
      <c r="II180" s="188"/>
      <c r="IJ180" s="188"/>
      <c r="IK180" s="188"/>
      <c r="IL180" s="401"/>
      <c r="IS180" s="188"/>
      <c r="IT180" s="188"/>
      <c r="IU180" s="188"/>
      <c r="IV180" s="188"/>
      <c r="IW180" s="188"/>
      <c r="IX180" s="188"/>
      <c r="IY180" s="188"/>
      <c r="IZ180" s="188"/>
      <c r="JA180" s="188"/>
      <c r="JB180" s="188"/>
      <c r="JC180" s="188"/>
      <c r="JD180" s="188"/>
      <c r="JE180" s="188"/>
      <c r="JF180" s="188"/>
      <c r="JG180" s="188"/>
      <c r="JH180" s="188"/>
      <c r="JI180" s="188"/>
      <c r="JJ180" s="188"/>
      <c r="JK180" s="188"/>
      <c r="JL180" s="188"/>
      <c r="JM180" s="188"/>
      <c r="JN180" s="188"/>
      <c r="JO180" s="188"/>
      <c r="JP180" s="188"/>
      <c r="JQ180" s="188"/>
    </row>
    <row r="181" spans="193:277">
      <c r="GK181" s="376"/>
      <c r="GL181" s="362"/>
      <c r="GM181" s="307"/>
      <c r="GN181" s="224"/>
      <c r="GO181" s="188"/>
      <c r="GP181" s="923"/>
      <c r="GQ181" s="219"/>
      <c r="GR181" s="188"/>
      <c r="GS181" s="188"/>
      <c r="GT181" s="224"/>
      <c r="GU181" s="224"/>
      <c r="GV181" s="224"/>
      <c r="GW181" s="224"/>
      <c r="GX181" s="224"/>
      <c r="GY181" s="188"/>
      <c r="GZ181" s="401"/>
      <c r="HA181" s="188"/>
      <c r="HB181" s="188"/>
      <c r="HC181" s="188"/>
      <c r="HD181" s="188"/>
      <c r="HE181" s="188"/>
      <c r="HF181" s="188"/>
      <c r="HG181" s="188"/>
      <c r="HH181" s="401"/>
      <c r="HI181" s="188"/>
      <c r="HJ181" s="188"/>
      <c r="HK181" s="188"/>
      <c r="HL181" s="188"/>
      <c r="HM181" s="188"/>
      <c r="HN181" s="188"/>
      <c r="HO181" s="188"/>
      <c r="HP181" s="401"/>
      <c r="HQ181" s="188"/>
      <c r="HR181" s="188"/>
      <c r="HS181" s="188"/>
      <c r="HT181" s="188"/>
      <c r="HU181" s="188"/>
      <c r="HV181" s="188"/>
      <c r="HW181" s="188"/>
      <c r="HX181" s="188"/>
      <c r="HZ181" s="188"/>
      <c r="IA181" s="188"/>
      <c r="IB181" s="188"/>
      <c r="IC181" s="188"/>
      <c r="ID181" s="188"/>
      <c r="IE181" s="188"/>
      <c r="IF181" s="188"/>
      <c r="IG181" s="188"/>
      <c r="IH181" s="188"/>
      <c r="II181" s="188"/>
      <c r="IJ181" s="188"/>
      <c r="IK181" s="188"/>
      <c r="IL181" s="401"/>
      <c r="IS181" s="188"/>
      <c r="IT181" s="188"/>
      <c r="IU181" s="188"/>
      <c r="IV181" s="188"/>
      <c r="IW181" s="188"/>
      <c r="IX181" s="188"/>
      <c r="IY181" s="188"/>
      <c r="IZ181" s="188"/>
      <c r="JA181" s="188"/>
      <c r="JB181" s="188"/>
      <c r="JC181" s="188"/>
      <c r="JD181" s="188"/>
      <c r="JE181" s="188"/>
      <c r="JF181" s="188"/>
      <c r="JG181" s="188"/>
      <c r="JH181" s="188"/>
      <c r="JI181" s="188"/>
      <c r="JJ181" s="188"/>
      <c r="JK181" s="188"/>
      <c r="JL181" s="188"/>
      <c r="JM181" s="188"/>
      <c r="JN181" s="188"/>
      <c r="JO181" s="188"/>
      <c r="JP181" s="188"/>
      <c r="JQ181" s="188"/>
    </row>
    <row r="182" spans="193:277">
      <c r="GK182" s="376"/>
      <c r="GL182" s="362"/>
      <c r="GM182" s="307"/>
      <c r="GN182" s="224"/>
      <c r="GO182" s="188"/>
      <c r="GP182" s="923"/>
      <c r="GQ182" s="219"/>
      <c r="GR182" s="188"/>
      <c r="GS182" s="188"/>
      <c r="GT182" s="224"/>
      <c r="GU182" s="224"/>
      <c r="GV182" s="224"/>
      <c r="GW182" s="224"/>
      <c r="GX182" s="224"/>
      <c r="GY182" s="188"/>
      <c r="GZ182" s="401"/>
      <c r="HA182" s="188"/>
      <c r="HB182" s="188"/>
      <c r="HC182" s="188"/>
      <c r="HD182" s="188"/>
      <c r="HE182" s="188"/>
      <c r="HF182" s="188"/>
      <c r="HG182" s="188"/>
      <c r="HH182" s="401"/>
      <c r="HI182" s="188"/>
      <c r="HJ182" s="188"/>
      <c r="HK182" s="188"/>
      <c r="HL182" s="188"/>
      <c r="HM182" s="188"/>
      <c r="HN182" s="188"/>
      <c r="HO182" s="188"/>
      <c r="HP182" s="401"/>
      <c r="HQ182" s="188"/>
      <c r="HR182" s="188"/>
      <c r="HS182" s="188"/>
      <c r="HT182" s="188"/>
      <c r="HU182" s="188"/>
      <c r="HV182" s="188"/>
      <c r="HW182" s="188"/>
      <c r="HX182" s="188"/>
      <c r="HZ182" s="188"/>
      <c r="IA182" s="188"/>
      <c r="IB182" s="188"/>
      <c r="IC182" s="188"/>
      <c r="ID182" s="188"/>
      <c r="IE182" s="188"/>
      <c r="IF182" s="188"/>
      <c r="IG182" s="188"/>
      <c r="IH182" s="188"/>
      <c r="II182" s="188"/>
      <c r="IJ182" s="188"/>
      <c r="IK182" s="188"/>
      <c r="IL182" s="401"/>
      <c r="IS182" s="188"/>
      <c r="IT182" s="188"/>
      <c r="IU182" s="188"/>
      <c r="IV182" s="188"/>
      <c r="IW182" s="188"/>
      <c r="IX182" s="188"/>
      <c r="IY182" s="188"/>
      <c r="IZ182" s="188"/>
      <c r="JA182" s="188"/>
      <c r="JB182" s="188"/>
      <c r="JC182" s="188"/>
      <c r="JD182" s="188"/>
      <c r="JE182" s="188"/>
      <c r="JF182" s="188"/>
      <c r="JG182" s="188"/>
      <c r="JH182" s="188"/>
      <c r="JI182" s="188"/>
      <c r="JJ182" s="188"/>
      <c r="JK182" s="188"/>
      <c r="JL182" s="188"/>
      <c r="JM182" s="188"/>
      <c r="JN182" s="188"/>
      <c r="JO182" s="188"/>
      <c r="JP182" s="188"/>
      <c r="JQ182" s="188"/>
    </row>
    <row r="183" spans="193:277">
      <c r="GK183" s="376"/>
      <c r="GL183" s="362"/>
      <c r="GM183" s="307"/>
      <c r="GN183" s="224"/>
      <c r="GO183" s="188"/>
      <c r="GP183" s="923"/>
      <c r="GQ183" s="219"/>
      <c r="GR183" s="188"/>
      <c r="GS183" s="188"/>
      <c r="GT183" s="224"/>
      <c r="GU183" s="224"/>
      <c r="GV183" s="224"/>
      <c r="GW183" s="224"/>
      <c r="GX183" s="224"/>
      <c r="GY183" s="188"/>
      <c r="GZ183" s="401"/>
      <c r="HA183" s="188"/>
      <c r="HB183" s="188"/>
      <c r="HC183" s="188"/>
      <c r="HD183" s="188"/>
      <c r="HE183" s="188"/>
      <c r="HF183" s="188"/>
      <c r="HG183" s="188"/>
      <c r="HH183" s="401"/>
      <c r="HI183" s="188"/>
      <c r="HJ183" s="188"/>
      <c r="HK183" s="188"/>
      <c r="HL183" s="188"/>
      <c r="HM183" s="188"/>
      <c r="HN183" s="188"/>
      <c r="HO183" s="188"/>
      <c r="HP183" s="401"/>
      <c r="HQ183" s="188"/>
      <c r="HR183" s="188"/>
      <c r="HS183" s="188"/>
      <c r="HT183" s="188"/>
      <c r="HU183" s="188"/>
      <c r="HV183" s="188"/>
      <c r="HW183" s="188"/>
      <c r="HX183" s="188"/>
      <c r="HZ183" s="188"/>
      <c r="IA183" s="188"/>
      <c r="IB183" s="188"/>
      <c r="IC183" s="188"/>
      <c r="ID183" s="188"/>
      <c r="IE183" s="188"/>
      <c r="IF183" s="188"/>
      <c r="IG183" s="188"/>
      <c r="IH183" s="188"/>
      <c r="II183" s="188"/>
      <c r="IJ183" s="188"/>
      <c r="IK183" s="188"/>
      <c r="IL183" s="401"/>
      <c r="IS183" s="188"/>
      <c r="IT183" s="188"/>
      <c r="IU183" s="188"/>
      <c r="IV183" s="188"/>
      <c r="IW183" s="188"/>
      <c r="IX183" s="188"/>
      <c r="IY183" s="188"/>
      <c r="IZ183" s="188"/>
      <c r="JA183" s="188"/>
      <c r="JB183" s="188"/>
      <c r="JC183" s="188"/>
      <c r="JD183" s="188"/>
      <c r="JE183" s="188"/>
      <c r="JF183" s="188"/>
      <c r="JG183" s="188"/>
      <c r="JH183" s="188"/>
      <c r="JI183" s="188"/>
      <c r="JJ183" s="188"/>
      <c r="JK183" s="188"/>
      <c r="JL183" s="188"/>
      <c r="JM183" s="188"/>
      <c r="JN183" s="188"/>
      <c r="JO183" s="188"/>
      <c r="JP183" s="188"/>
      <c r="JQ183" s="188"/>
    </row>
    <row r="184" spans="193:277">
      <c r="GK184" s="376"/>
      <c r="GL184" s="362"/>
      <c r="GM184" s="307"/>
      <c r="GN184" s="224"/>
      <c r="GO184" s="188"/>
      <c r="GP184" s="923"/>
      <c r="GQ184" s="219"/>
      <c r="GR184" s="188"/>
      <c r="GS184" s="188"/>
      <c r="GT184" s="224"/>
      <c r="GU184" s="224"/>
      <c r="GV184" s="224"/>
      <c r="GW184" s="224"/>
      <c r="GX184" s="224"/>
      <c r="GY184" s="188"/>
      <c r="GZ184" s="401"/>
      <c r="HA184" s="188"/>
      <c r="HB184" s="188"/>
      <c r="HC184" s="188"/>
      <c r="HD184" s="188"/>
      <c r="HE184" s="188"/>
      <c r="HF184" s="188"/>
      <c r="HG184" s="188"/>
      <c r="HH184" s="401"/>
      <c r="HI184" s="188"/>
      <c r="HJ184" s="188"/>
      <c r="HK184" s="188"/>
      <c r="HL184" s="188"/>
      <c r="HM184" s="188"/>
      <c r="HN184" s="188"/>
      <c r="HO184" s="188"/>
      <c r="HP184" s="401"/>
      <c r="HQ184" s="188"/>
      <c r="HR184" s="188"/>
      <c r="HS184" s="188"/>
      <c r="HT184" s="188"/>
      <c r="HU184" s="188"/>
      <c r="HV184" s="188"/>
      <c r="HW184" s="188"/>
      <c r="HX184" s="188"/>
      <c r="HZ184" s="188"/>
      <c r="IA184" s="188"/>
      <c r="IB184" s="188"/>
      <c r="IC184" s="188"/>
      <c r="ID184" s="188"/>
      <c r="IE184" s="188"/>
      <c r="IF184" s="188"/>
      <c r="IG184" s="188"/>
      <c r="IH184" s="188"/>
      <c r="II184" s="188"/>
      <c r="IJ184" s="188"/>
      <c r="IK184" s="188"/>
      <c r="IL184" s="401"/>
      <c r="IS184" s="188"/>
      <c r="IT184" s="188"/>
      <c r="IU184" s="188"/>
      <c r="IV184" s="188"/>
      <c r="IW184" s="188"/>
      <c r="IX184" s="188"/>
      <c r="IY184" s="188"/>
      <c r="IZ184" s="188"/>
      <c r="JA184" s="188"/>
      <c r="JB184" s="188"/>
      <c r="JC184" s="188"/>
      <c r="JD184" s="188"/>
      <c r="JE184" s="188"/>
      <c r="JF184" s="188"/>
      <c r="JG184" s="188"/>
      <c r="JH184" s="188"/>
      <c r="JI184" s="188"/>
      <c r="JJ184" s="188"/>
      <c r="JK184" s="188"/>
      <c r="JL184" s="188"/>
      <c r="JM184" s="188"/>
      <c r="JN184" s="188"/>
      <c r="JO184" s="188"/>
      <c r="JP184" s="188"/>
      <c r="JQ184" s="188"/>
    </row>
    <row r="185" spans="193:277">
      <c r="GK185" s="376"/>
      <c r="GL185" s="362"/>
      <c r="GM185" s="307"/>
      <c r="GN185" s="224"/>
      <c r="GO185" s="188"/>
      <c r="GP185" s="923"/>
      <c r="GQ185" s="219"/>
      <c r="GR185" s="188"/>
      <c r="GS185" s="188"/>
      <c r="GT185" s="224"/>
      <c r="GU185" s="224"/>
      <c r="GV185" s="224"/>
      <c r="GW185" s="224"/>
      <c r="GX185" s="224"/>
      <c r="GY185" s="188"/>
      <c r="GZ185" s="401"/>
      <c r="HA185" s="188"/>
      <c r="HB185" s="188"/>
      <c r="HC185" s="188"/>
      <c r="HD185" s="188"/>
      <c r="HE185" s="188"/>
      <c r="HF185" s="188"/>
      <c r="HG185" s="188"/>
      <c r="HH185" s="401"/>
      <c r="HI185" s="188"/>
      <c r="HJ185" s="188"/>
      <c r="HK185" s="188"/>
      <c r="HL185" s="188"/>
      <c r="HM185" s="188"/>
      <c r="HN185" s="188"/>
      <c r="HO185" s="188"/>
      <c r="HP185" s="401"/>
      <c r="HQ185" s="188"/>
      <c r="HR185" s="188"/>
      <c r="HS185" s="188"/>
      <c r="HT185" s="188"/>
      <c r="HU185" s="188"/>
      <c r="HV185" s="188"/>
      <c r="HW185" s="188"/>
      <c r="HX185" s="188"/>
      <c r="HZ185" s="188"/>
      <c r="IA185" s="188"/>
      <c r="IB185" s="188"/>
      <c r="IC185" s="188"/>
      <c r="ID185" s="188"/>
      <c r="IE185" s="188"/>
      <c r="IF185" s="188"/>
      <c r="IG185" s="188"/>
      <c r="IH185" s="188"/>
      <c r="II185" s="188"/>
      <c r="IJ185" s="188"/>
      <c r="IK185" s="188"/>
      <c r="IL185" s="401"/>
      <c r="IS185" s="188"/>
      <c r="IT185" s="188"/>
      <c r="IU185" s="188"/>
      <c r="IV185" s="188"/>
      <c r="IW185" s="188"/>
      <c r="IX185" s="188"/>
      <c r="IY185" s="188"/>
      <c r="IZ185" s="188"/>
      <c r="JA185" s="188"/>
      <c r="JB185" s="188"/>
      <c r="JC185" s="188"/>
      <c r="JD185" s="188"/>
      <c r="JE185" s="188"/>
      <c r="JF185" s="188"/>
      <c r="JG185" s="188"/>
      <c r="JH185" s="188"/>
      <c r="JI185" s="188"/>
      <c r="JJ185" s="188"/>
      <c r="JK185" s="188"/>
      <c r="JL185" s="188"/>
      <c r="JM185" s="188"/>
      <c r="JN185" s="188"/>
      <c r="JO185" s="188"/>
      <c r="JP185" s="188"/>
      <c r="JQ185" s="188"/>
    </row>
    <row r="186" spans="193:277">
      <c r="GK186" s="376"/>
      <c r="GL186" s="362"/>
      <c r="GM186" s="307"/>
      <c r="GN186" s="224"/>
      <c r="GO186" s="188"/>
      <c r="GP186" s="923"/>
      <c r="GQ186" s="219"/>
      <c r="GR186" s="188"/>
      <c r="GS186" s="188"/>
      <c r="GT186" s="224"/>
      <c r="GU186" s="224"/>
      <c r="GV186" s="224"/>
      <c r="GW186" s="224"/>
      <c r="GX186" s="224"/>
      <c r="GY186" s="188"/>
      <c r="GZ186" s="401"/>
      <c r="HA186" s="188"/>
      <c r="HB186" s="188"/>
      <c r="HC186" s="188"/>
      <c r="HD186" s="188"/>
      <c r="HE186" s="188"/>
      <c r="HF186" s="188"/>
      <c r="HG186" s="188"/>
      <c r="HH186" s="401"/>
      <c r="HI186" s="188"/>
      <c r="HJ186" s="188"/>
      <c r="HK186" s="188"/>
      <c r="HL186" s="188"/>
      <c r="HM186" s="188"/>
      <c r="HN186" s="188"/>
      <c r="HO186" s="188"/>
      <c r="HP186" s="401"/>
      <c r="HQ186" s="188"/>
      <c r="HR186" s="188"/>
      <c r="HS186" s="188"/>
      <c r="HT186" s="188"/>
      <c r="HU186" s="188"/>
      <c r="HV186" s="188"/>
      <c r="HW186" s="188"/>
      <c r="HX186" s="188"/>
      <c r="HZ186" s="188"/>
      <c r="IA186" s="188"/>
      <c r="IB186" s="188"/>
      <c r="IC186" s="188"/>
      <c r="ID186" s="188"/>
      <c r="IE186" s="188"/>
      <c r="IF186" s="188"/>
      <c r="IG186" s="188"/>
      <c r="IH186" s="188"/>
      <c r="II186" s="188"/>
      <c r="IJ186" s="188"/>
      <c r="IK186" s="188"/>
      <c r="IL186" s="401"/>
      <c r="IS186" s="188"/>
      <c r="IT186" s="188"/>
      <c r="IU186" s="188"/>
      <c r="IV186" s="188"/>
      <c r="IW186" s="188"/>
      <c r="IX186" s="188"/>
      <c r="IY186" s="188"/>
      <c r="IZ186" s="188"/>
      <c r="JA186" s="188"/>
      <c r="JB186" s="188"/>
      <c r="JC186" s="188"/>
      <c r="JD186" s="188"/>
      <c r="JE186" s="188"/>
      <c r="JF186" s="188"/>
      <c r="JG186" s="188"/>
      <c r="JH186" s="188"/>
      <c r="JI186" s="188"/>
      <c r="JJ186" s="188"/>
      <c r="JK186" s="188"/>
      <c r="JL186" s="188"/>
      <c r="JM186" s="188"/>
      <c r="JN186" s="188"/>
      <c r="JO186" s="188"/>
      <c r="JP186" s="188"/>
      <c r="JQ186" s="188"/>
    </row>
    <row r="187" spans="193:277">
      <c r="GK187" s="376"/>
      <c r="GL187" s="362"/>
      <c r="GM187" s="307"/>
      <c r="GN187" s="224"/>
      <c r="GO187" s="188"/>
      <c r="GP187" s="923"/>
      <c r="GQ187" s="219"/>
      <c r="GR187" s="188"/>
      <c r="GS187" s="188"/>
      <c r="GT187" s="224"/>
      <c r="GU187" s="224"/>
      <c r="GV187" s="224"/>
      <c r="GW187" s="224"/>
      <c r="GX187" s="224"/>
      <c r="GY187" s="188"/>
      <c r="GZ187" s="401"/>
      <c r="HA187" s="188"/>
      <c r="HB187" s="188"/>
      <c r="HC187" s="188"/>
      <c r="HD187" s="188"/>
      <c r="HE187" s="188"/>
      <c r="HF187" s="188"/>
      <c r="HG187" s="188"/>
      <c r="HH187" s="401"/>
      <c r="HI187" s="188"/>
      <c r="HJ187" s="188"/>
      <c r="HK187" s="188"/>
      <c r="HL187" s="188"/>
      <c r="HM187" s="188"/>
      <c r="HN187" s="188"/>
      <c r="HO187" s="188"/>
      <c r="HP187" s="401"/>
      <c r="HQ187" s="188"/>
      <c r="HR187" s="188"/>
      <c r="HS187" s="188"/>
      <c r="HT187" s="188"/>
      <c r="HU187" s="188"/>
      <c r="HV187" s="188"/>
      <c r="HW187" s="188"/>
      <c r="HX187" s="188"/>
      <c r="HZ187" s="188"/>
      <c r="IA187" s="188"/>
      <c r="IB187" s="188"/>
      <c r="IC187" s="188"/>
      <c r="ID187" s="188"/>
      <c r="IE187" s="188"/>
      <c r="IF187" s="188"/>
      <c r="IG187" s="188"/>
      <c r="IH187" s="188"/>
      <c r="II187" s="188"/>
      <c r="IJ187" s="188"/>
      <c r="IK187" s="188"/>
      <c r="IL187" s="401"/>
      <c r="IS187" s="188"/>
      <c r="IT187" s="188"/>
      <c r="IU187" s="188"/>
      <c r="IV187" s="188"/>
      <c r="IW187" s="188"/>
      <c r="IX187" s="188"/>
      <c r="IY187" s="188"/>
      <c r="IZ187" s="188"/>
      <c r="JA187" s="188"/>
      <c r="JB187" s="188"/>
      <c r="JC187" s="188"/>
      <c r="JD187" s="188"/>
      <c r="JE187" s="188"/>
      <c r="JF187" s="188"/>
      <c r="JG187" s="188"/>
      <c r="JH187" s="188"/>
      <c r="JI187" s="188"/>
      <c r="JJ187" s="188"/>
      <c r="JK187" s="188"/>
      <c r="JL187" s="188"/>
      <c r="JM187" s="188"/>
      <c r="JN187" s="188"/>
      <c r="JO187" s="188"/>
      <c r="JP187" s="188"/>
      <c r="JQ187" s="188"/>
    </row>
    <row r="188" spans="193:277">
      <c r="GK188" s="376"/>
      <c r="GL188" s="362"/>
      <c r="GM188" s="307"/>
      <c r="GN188" s="224"/>
      <c r="GO188" s="188"/>
      <c r="GP188" s="923"/>
      <c r="GQ188" s="219"/>
      <c r="GR188" s="188"/>
      <c r="GS188" s="188"/>
      <c r="GT188" s="224"/>
      <c r="GU188" s="224"/>
      <c r="GV188" s="224"/>
      <c r="GW188" s="224"/>
      <c r="GX188" s="224"/>
      <c r="GY188" s="188"/>
      <c r="GZ188" s="401"/>
      <c r="HA188" s="188"/>
      <c r="HB188" s="188"/>
      <c r="HC188" s="188"/>
      <c r="HD188" s="188"/>
      <c r="HE188" s="188"/>
      <c r="HF188" s="188"/>
      <c r="HG188" s="188"/>
      <c r="HH188" s="401"/>
      <c r="HI188" s="188"/>
      <c r="HJ188" s="188"/>
      <c r="HK188" s="188"/>
      <c r="HL188" s="188"/>
      <c r="HM188" s="188"/>
      <c r="HN188" s="188"/>
      <c r="HO188" s="188"/>
      <c r="HP188" s="401"/>
      <c r="HQ188" s="188"/>
      <c r="HR188" s="188"/>
      <c r="HS188" s="188"/>
      <c r="HT188" s="188"/>
      <c r="HU188" s="188"/>
      <c r="HV188" s="188"/>
      <c r="HW188" s="188"/>
      <c r="HX188" s="188"/>
      <c r="HZ188" s="188"/>
      <c r="IA188" s="188"/>
      <c r="IB188" s="188"/>
      <c r="IC188" s="188"/>
      <c r="ID188" s="188"/>
      <c r="IE188" s="188"/>
      <c r="IF188" s="188"/>
      <c r="IG188" s="188"/>
      <c r="IH188" s="188"/>
      <c r="II188" s="188"/>
      <c r="IJ188" s="188"/>
      <c r="IK188" s="188"/>
      <c r="IL188" s="401"/>
      <c r="IS188" s="188"/>
      <c r="IT188" s="188"/>
      <c r="IU188" s="188"/>
      <c r="IV188" s="188"/>
      <c r="IW188" s="188"/>
      <c r="IX188" s="188"/>
      <c r="IY188" s="188"/>
      <c r="IZ188" s="188"/>
      <c r="JA188" s="188"/>
      <c r="JB188" s="188"/>
      <c r="JC188" s="188"/>
      <c r="JD188" s="188"/>
      <c r="JE188" s="188"/>
      <c r="JF188" s="188"/>
      <c r="JG188" s="188"/>
      <c r="JH188" s="188"/>
      <c r="JI188" s="188"/>
      <c r="JJ188" s="188"/>
      <c r="JK188" s="188"/>
      <c r="JL188" s="188"/>
      <c r="JM188" s="188"/>
      <c r="JN188" s="188"/>
      <c r="JO188" s="188"/>
      <c r="JP188" s="188"/>
      <c r="JQ188" s="188"/>
    </row>
    <row r="189" spans="193:277">
      <c r="GK189" s="376"/>
      <c r="GL189" s="362"/>
      <c r="GM189" s="307"/>
      <c r="GN189" s="224"/>
      <c r="GO189" s="188"/>
      <c r="GP189" s="923"/>
      <c r="GQ189" s="219"/>
      <c r="GR189" s="188"/>
      <c r="GS189" s="188"/>
      <c r="GT189" s="224"/>
      <c r="GU189" s="224"/>
      <c r="GV189" s="224"/>
      <c r="GW189" s="224"/>
      <c r="GX189" s="224"/>
      <c r="GY189" s="188"/>
      <c r="GZ189" s="401"/>
      <c r="HA189" s="188"/>
      <c r="HB189" s="188"/>
      <c r="HC189" s="188"/>
      <c r="HD189" s="188"/>
      <c r="HE189" s="188"/>
      <c r="HF189" s="188"/>
      <c r="HG189" s="188"/>
      <c r="HH189" s="401"/>
      <c r="HI189" s="188"/>
      <c r="HJ189" s="188"/>
      <c r="HK189" s="188"/>
      <c r="HL189" s="188"/>
      <c r="HM189" s="188"/>
      <c r="HN189" s="188"/>
      <c r="HO189" s="188"/>
      <c r="HP189" s="401"/>
      <c r="HQ189" s="188"/>
      <c r="HR189" s="188"/>
      <c r="HS189" s="188"/>
      <c r="HT189" s="188"/>
      <c r="HU189" s="188"/>
      <c r="HV189" s="188"/>
      <c r="HW189" s="188"/>
      <c r="HX189" s="188"/>
      <c r="HZ189" s="188"/>
      <c r="IA189" s="188"/>
      <c r="IB189" s="188"/>
      <c r="IC189" s="188"/>
      <c r="ID189" s="188"/>
      <c r="IE189" s="188"/>
      <c r="IF189" s="188"/>
      <c r="IG189" s="188"/>
      <c r="IH189" s="188"/>
      <c r="II189" s="188"/>
      <c r="IJ189" s="188"/>
      <c r="IK189" s="188"/>
      <c r="IL189" s="401"/>
      <c r="IS189" s="188"/>
      <c r="IT189" s="188"/>
      <c r="IU189" s="188"/>
      <c r="IV189" s="188"/>
      <c r="IW189" s="188"/>
      <c r="IX189" s="188"/>
      <c r="IY189" s="188"/>
      <c r="IZ189" s="188"/>
      <c r="JA189" s="188"/>
      <c r="JB189" s="188"/>
      <c r="JC189" s="188"/>
      <c r="JD189" s="188"/>
      <c r="JE189" s="188"/>
      <c r="JF189" s="188"/>
      <c r="JG189" s="188"/>
      <c r="JH189" s="188"/>
      <c r="JI189" s="188"/>
      <c r="JJ189" s="188"/>
      <c r="JK189" s="188"/>
      <c r="JL189" s="188"/>
      <c r="JM189" s="188"/>
      <c r="JN189" s="188"/>
      <c r="JO189" s="188"/>
      <c r="JP189" s="188"/>
      <c r="JQ189" s="188"/>
    </row>
    <row r="190" spans="193:277">
      <c r="GK190" s="376"/>
      <c r="GL190" s="362"/>
      <c r="GM190" s="307"/>
      <c r="GN190" s="224"/>
      <c r="GO190" s="188"/>
      <c r="GP190" s="923"/>
      <c r="GQ190" s="219"/>
      <c r="GR190" s="188"/>
      <c r="GS190" s="188"/>
      <c r="GT190" s="224"/>
      <c r="GU190" s="224"/>
      <c r="GV190" s="224"/>
      <c r="GW190" s="224"/>
      <c r="GX190" s="224"/>
      <c r="GY190" s="188"/>
      <c r="GZ190" s="401"/>
      <c r="HA190" s="188"/>
      <c r="HB190" s="188"/>
      <c r="HC190" s="188"/>
      <c r="HD190" s="188"/>
      <c r="HE190" s="188"/>
      <c r="HF190" s="188"/>
      <c r="HG190" s="188"/>
      <c r="HH190" s="401"/>
      <c r="HI190" s="188"/>
      <c r="HJ190" s="188"/>
      <c r="HK190" s="188"/>
      <c r="HL190" s="188"/>
      <c r="HM190" s="188"/>
      <c r="HN190" s="188"/>
      <c r="HO190" s="188"/>
      <c r="HP190" s="401"/>
      <c r="HQ190" s="188"/>
      <c r="HR190" s="188"/>
      <c r="HS190" s="188"/>
      <c r="HT190" s="188"/>
      <c r="HU190" s="188"/>
      <c r="HV190" s="188"/>
      <c r="HW190" s="188"/>
      <c r="HX190" s="188"/>
      <c r="HZ190" s="188"/>
      <c r="IA190" s="188"/>
      <c r="IB190" s="188"/>
      <c r="IC190" s="188"/>
      <c r="ID190" s="188"/>
      <c r="IE190" s="188"/>
      <c r="IF190" s="188"/>
      <c r="IG190" s="188"/>
      <c r="IH190" s="188"/>
      <c r="II190" s="188"/>
      <c r="IJ190" s="188"/>
      <c r="IK190" s="188"/>
      <c r="IL190" s="401"/>
      <c r="IS190" s="188"/>
      <c r="IT190" s="188"/>
      <c r="IU190" s="188"/>
      <c r="IV190" s="188"/>
      <c r="IW190" s="188"/>
      <c r="IX190" s="188"/>
      <c r="IY190" s="188"/>
      <c r="IZ190" s="188"/>
      <c r="JA190" s="188"/>
      <c r="JB190" s="188"/>
      <c r="JC190" s="188"/>
      <c r="JD190" s="188"/>
      <c r="JE190" s="188"/>
      <c r="JF190" s="188"/>
      <c r="JG190" s="188"/>
      <c r="JH190" s="188"/>
      <c r="JI190" s="188"/>
      <c r="JJ190" s="188"/>
      <c r="JK190" s="188"/>
      <c r="JL190" s="188"/>
      <c r="JM190" s="188"/>
      <c r="JN190" s="188"/>
      <c r="JO190" s="188"/>
      <c r="JP190" s="188"/>
      <c r="JQ190" s="188"/>
    </row>
    <row r="191" spans="193:277">
      <c r="GK191" s="376"/>
      <c r="GL191" s="362"/>
      <c r="GM191" s="307"/>
      <c r="GN191" s="224"/>
      <c r="GO191" s="188"/>
      <c r="GP191" s="923"/>
      <c r="GQ191" s="219"/>
      <c r="GR191" s="188"/>
      <c r="GS191" s="188"/>
      <c r="GT191" s="224"/>
      <c r="GU191" s="224"/>
      <c r="GV191" s="224"/>
      <c r="GW191" s="224"/>
      <c r="GX191" s="224"/>
      <c r="GY191" s="188"/>
      <c r="GZ191" s="401"/>
      <c r="HA191" s="188"/>
      <c r="HB191" s="188"/>
      <c r="HC191" s="188"/>
      <c r="HD191" s="188"/>
      <c r="HE191" s="188"/>
      <c r="HF191" s="188"/>
      <c r="HG191" s="188"/>
      <c r="HH191" s="401"/>
      <c r="HI191" s="188"/>
      <c r="HJ191" s="188"/>
      <c r="HK191" s="188"/>
      <c r="HL191" s="188"/>
      <c r="HM191" s="188"/>
      <c r="HN191" s="188"/>
      <c r="HO191" s="188"/>
      <c r="HP191" s="401"/>
      <c r="HQ191" s="188"/>
      <c r="HR191" s="188"/>
      <c r="HS191" s="188"/>
      <c r="HT191" s="188"/>
      <c r="HU191" s="188"/>
      <c r="HV191" s="188"/>
      <c r="HW191" s="188"/>
      <c r="HX191" s="188"/>
      <c r="HZ191" s="188"/>
      <c r="IA191" s="188"/>
      <c r="IB191" s="188"/>
      <c r="IC191" s="188"/>
      <c r="ID191" s="188"/>
      <c r="IE191" s="188"/>
      <c r="IF191" s="188"/>
      <c r="IG191" s="188"/>
      <c r="IH191" s="188"/>
      <c r="II191" s="188"/>
      <c r="IJ191" s="188"/>
      <c r="IK191" s="188"/>
      <c r="IL191" s="401"/>
      <c r="IS191" s="188"/>
      <c r="IT191" s="188"/>
      <c r="IU191" s="188"/>
      <c r="IV191" s="188"/>
      <c r="IW191" s="188"/>
      <c r="IX191" s="188"/>
      <c r="IY191" s="188"/>
      <c r="IZ191" s="188"/>
      <c r="JA191" s="188"/>
      <c r="JB191" s="188"/>
      <c r="JC191" s="188"/>
      <c r="JD191" s="188"/>
      <c r="JE191" s="188"/>
      <c r="JF191" s="188"/>
      <c r="JG191" s="188"/>
      <c r="JH191" s="188"/>
      <c r="JI191" s="188"/>
      <c r="JJ191" s="188"/>
      <c r="JK191" s="188"/>
      <c r="JL191" s="188"/>
      <c r="JM191" s="188"/>
      <c r="JN191" s="188"/>
      <c r="JO191" s="188"/>
      <c r="JP191" s="188"/>
      <c r="JQ191" s="188"/>
    </row>
    <row r="192" spans="193:277">
      <c r="GK192" s="376"/>
      <c r="GL192" s="362"/>
      <c r="GM192" s="307"/>
      <c r="GN192" s="224"/>
      <c r="GO192" s="188"/>
      <c r="GP192" s="923"/>
      <c r="GQ192" s="219"/>
      <c r="GR192" s="188"/>
      <c r="GS192" s="188"/>
      <c r="GT192" s="224"/>
      <c r="GU192" s="224"/>
      <c r="GV192" s="224"/>
      <c r="GW192" s="224"/>
      <c r="GX192" s="224"/>
      <c r="GY192" s="188"/>
      <c r="GZ192" s="401"/>
      <c r="HA192" s="188"/>
      <c r="HB192" s="188"/>
      <c r="HC192" s="188"/>
      <c r="HD192" s="188"/>
      <c r="HE192" s="188"/>
      <c r="HF192" s="188"/>
      <c r="HG192" s="188"/>
      <c r="HH192" s="401"/>
      <c r="HI192" s="188"/>
      <c r="HJ192" s="188"/>
      <c r="HK192" s="188"/>
      <c r="HL192" s="188"/>
      <c r="HM192" s="188"/>
      <c r="HN192" s="188"/>
      <c r="HO192" s="188"/>
      <c r="HP192" s="401"/>
      <c r="HQ192" s="188"/>
      <c r="HR192" s="188"/>
      <c r="HS192" s="188"/>
      <c r="HT192" s="188"/>
      <c r="HU192" s="188"/>
      <c r="HV192" s="188"/>
      <c r="HW192" s="188"/>
      <c r="HX192" s="188"/>
      <c r="HZ192" s="188"/>
      <c r="IA192" s="188"/>
      <c r="IB192" s="188"/>
      <c r="IC192" s="188"/>
      <c r="ID192" s="188"/>
      <c r="IE192" s="188"/>
      <c r="IF192" s="188"/>
      <c r="IG192" s="188"/>
      <c r="IH192" s="188"/>
      <c r="II192" s="188"/>
      <c r="IJ192" s="188"/>
      <c r="IK192" s="188"/>
      <c r="IL192" s="401"/>
      <c r="IS192" s="188"/>
      <c r="IT192" s="188"/>
      <c r="IU192" s="188"/>
      <c r="IV192" s="188"/>
      <c r="IW192" s="188"/>
      <c r="IX192" s="188"/>
      <c r="IY192" s="188"/>
      <c r="IZ192" s="188"/>
      <c r="JA192" s="188"/>
      <c r="JB192" s="188"/>
      <c r="JC192" s="188"/>
      <c r="JD192" s="188"/>
      <c r="JE192" s="188"/>
      <c r="JF192" s="188"/>
      <c r="JG192" s="188"/>
      <c r="JH192" s="188"/>
      <c r="JI192" s="188"/>
      <c r="JJ192" s="188"/>
      <c r="JK192" s="188"/>
      <c r="JL192" s="188"/>
      <c r="JM192" s="188"/>
      <c r="JN192" s="188"/>
      <c r="JO192" s="188"/>
      <c r="JP192" s="188"/>
      <c r="JQ192" s="188"/>
    </row>
    <row r="193" spans="193:277">
      <c r="GK193" s="376"/>
      <c r="GL193" s="362"/>
      <c r="GM193" s="307"/>
      <c r="GN193" s="224"/>
      <c r="GO193" s="188"/>
      <c r="GP193" s="923"/>
      <c r="GQ193" s="219"/>
      <c r="GR193" s="188"/>
      <c r="GS193" s="188"/>
      <c r="GT193" s="224"/>
      <c r="GU193" s="224"/>
      <c r="GV193" s="224"/>
      <c r="GW193" s="224"/>
      <c r="GX193" s="224"/>
      <c r="GY193" s="188"/>
      <c r="GZ193" s="401"/>
      <c r="HA193" s="188"/>
      <c r="HB193" s="188"/>
      <c r="HC193" s="188"/>
      <c r="HD193" s="188"/>
      <c r="HE193" s="188"/>
      <c r="HF193" s="188"/>
      <c r="HG193" s="188"/>
      <c r="HH193" s="401"/>
      <c r="HI193" s="188"/>
      <c r="HJ193" s="188"/>
      <c r="HK193" s="188"/>
      <c r="HL193" s="188"/>
      <c r="HM193" s="188"/>
      <c r="HN193" s="188"/>
      <c r="HO193" s="188"/>
      <c r="HP193" s="401"/>
      <c r="HQ193" s="188"/>
      <c r="HR193" s="188"/>
      <c r="HS193" s="188"/>
      <c r="HT193" s="188"/>
      <c r="HU193" s="188"/>
      <c r="HV193" s="188"/>
      <c r="HW193" s="188"/>
      <c r="HX193" s="188"/>
      <c r="HZ193" s="188"/>
      <c r="IA193" s="188"/>
      <c r="IB193" s="188"/>
      <c r="IC193" s="188"/>
      <c r="ID193" s="188"/>
      <c r="IE193" s="188"/>
      <c r="IF193" s="188"/>
      <c r="IG193" s="188"/>
      <c r="IH193" s="188"/>
      <c r="II193" s="188"/>
      <c r="IJ193" s="188"/>
      <c r="IK193" s="188"/>
      <c r="IL193" s="401"/>
      <c r="IS193" s="188"/>
      <c r="IT193" s="188"/>
      <c r="IU193" s="188"/>
      <c r="IV193" s="188"/>
      <c r="IW193" s="188"/>
      <c r="IX193" s="188"/>
      <c r="IY193" s="188"/>
      <c r="IZ193" s="188"/>
      <c r="JA193" s="188"/>
      <c r="JB193" s="188"/>
      <c r="JC193" s="188"/>
      <c r="JD193" s="188"/>
      <c r="JE193" s="188"/>
      <c r="JF193" s="188"/>
      <c r="JG193" s="188"/>
      <c r="JH193" s="188"/>
      <c r="JI193" s="188"/>
      <c r="JJ193" s="188"/>
      <c r="JK193" s="188"/>
      <c r="JL193" s="188"/>
      <c r="JM193" s="188"/>
      <c r="JN193" s="188"/>
      <c r="JO193" s="188"/>
      <c r="JP193" s="188"/>
      <c r="JQ193" s="188"/>
    </row>
    <row r="194" spans="193:277">
      <c r="GK194" s="376"/>
      <c r="GL194" s="362"/>
      <c r="GM194" s="307"/>
      <c r="GN194" s="224"/>
      <c r="GO194" s="188"/>
      <c r="GP194" s="923"/>
      <c r="GQ194" s="219"/>
      <c r="GR194" s="188"/>
      <c r="GS194" s="188"/>
      <c r="GT194" s="224"/>
      <c r="GU194" s="224"/>
      <c r="GV194" s="224"/>
      <c r="GW194" s="224"/>
      <c r="GX194" s="224"/>
      <c r="GY194" s="188"/>
      <c r="GZ194" s="401"/>
      <c r="HA194" s="188"/>
      <c r="HB194" s="188"/>
      <c r="HC194" s="188"/>
      <c r="HD194" s="188"/>
      <c r="HE194" s="188"/>
      <c r="HF194" s="188"/>
      <c r="HG194" s="188"/>
      <c r="HH194" s="401"/>
      <c r="HI194" s="188"/>
      <c r="HJ194" s="188"/>
      <c r="HK194" s="188"/>
      <c r="HL194" s="188"/>
      <c r="HM194" s="188"/>
      <c r="HN194" s="188"/>
      <c r="HO194" s="188"/>
      <c r="HP194" s="401"/>
      <c r="HQ194" s="188"/>
      <c r="HR194" s="188"/>
      <c r="HS194" s="188"/>
      <c r="HT194" s="188"/>
      <c r="HU194" s="188"/>
      <c r="HV194" s="188"/>
      <c r="HW194" s="188"/>
      <c r="HX194" s="188"/>
      <c r="HZ194" s="188"/>
      <c r="IA194" s="188"/>
      <c r="IB194" s="188"/>
      <c r="IC194" s="188"/>
      <c r="ID194" s="188"/>
      <c r="IE194" s="188"/>
      <c r="IF194" s="188"/>
      <c r="IG194" s="188"/>
      <c r="IH194" s="188"/>
      <c r="II194" s="188"/>
      <c r="IJ194" s="188"/>
      <c r="IK194" s="188"/>
      <c r="IL194" s="401"/>
      <c r="IS194" s="188"/>
      <c r="IT194" s="188"/>
      <c r="IU194" s="188"/>
      <c r="IV194" s="188"/>
      <c r="IW194" s="188"/>
      <c r="IX194" s="188"/>
      <c r="IY194" s="188"/>
      <c r="IZ194" s="188"/>
      <c r="JA194" s="188"/>
      <c r="JB194" s="188"/>
      <c r="JC194" s="188"/>
      <c r="JD194" s="188"/>
      <c r="JE194" s="188"/>
      <c r="JF194" s="188"/>
      <c r="JG194" s="188"/>
      <c r="JH194" s="188"/>
      <c r="JI194" s="188"/>
      <c r="JJ194" s="188"/>
      <c r="JK194" s="188"/>
      <c r="JL194" s="188"/>
      <c r="JM194" s="188"/>
      <c r="JN194" s="188"/>
      <c r="JO194" s="188"/>
      <c r="JP194" s="188"/>
      <c r="JQ194" s="188"/>
    </row>
    <row r="195" spans="193:277">
      <c r="GK195" s="376"/>
      <c r="GL195" s="362"/>
      <c r="GM195" s="307"/>
      <c r="GN195" s="224"/>
      <c r="GO195" s="188"/>
      <c r="GP195" s="923"/>
      <c r="GQ195" s="219"/>
      <c r="GR195" s="188"/>
      <c r="GS195" s="188"/>
      <c r="GT195" s="224"/>
      <c r="GU195" s="224"/>
      <c r="GV195" s="224"/>
      <c r="GW195" s="224"/>
      <c r="GX195" s="224"/>
      <c r="GY195" s="188"/>
      <c r="GZ195" s="401"/>
      <c r="HA195" s="188"/>
      <c r="HB195" s="188"/>
      <c r="HC195" s="188"/>
      <c r="HD195" s="188"/>
      <c r="HE195" s="188"/>
      <c r="HF195" s="188"/>
      <c r="HG195" s="188"/>
      <c r="HH195" s="401"/>
      <c r="HI195" s="188"/>
      <c r="HJ195" s="188"/>
      <c r="HK195" s="188"/>
      <c r="HL195" s="188"/>
      <c r="HM195" s="188"/>
      <c r="HN195" s="188"/>
      <c r="HO195" s="188"/>
      <c r="HP195" s="401"/>
      <c r="HQ195" s="188"/>
      <c r="HR195" s="188"/>
      <c r="HS195" s="188"/>
      <c r="HT195" s="188"/>
      <c r="HU195" s="188"/>
      <c r="HV195" s="188"/>
      <c r="HW195" s="188"/>
      <c r="HX195" s="188"/>
      <c r="HZ195" s="188"/>
      <c r="IA195" s="188"/>
      <c r="IB195" s="188"/>
      <c r="IC195" s="188"/>
      <c r="ID195" s="188"/>
      <c r="IE195" s="188"/>
      <c r="IF195" s="188"/>
      <c r="IG195" s="188"/>
      <c r="IH195" s="188"/>
      <c r="II195" s="188"/>
      <c r="IJ195" s="188"/>
      <c r="IK195" s="188"/>
      <c r="IL195" s="401"/>
      <c r="IS195" s="188"/>
      <c r="IT195" s="188"/>
      <c r="IU195" s="188"/>
      <c r="IV195" s="188"/>
      <c r="IW195" s="188"/>
      <c r="IX195" s="188"/>
      <c r="IY195" s="188"/>
      <c r="IZ195" s="188"/>
      <c r="JA195" s="188"/>
      <c r="JB195" s="188"/>
      <c r="JC195" s="188"/>
      <c r="JD195" s="188"/>
      <c r="JE195" s="188"/>
      <c r="JF195" s="188"/>
      <c r="JG195" s="188"/>
      <c r="JH195" s="188"/>
      <c r="JI195" s="188"/>
      <c r="JJ195" s="188"/>
      <c r="JK195" s="188"/>
      <c r="JL195" s="188"/>
      <c r="JM195" s="188"/>
      <c r="JN195" s="188"/>
      <c r="JO195" s="188"/>
      <c r="JP195" s="188"/>
      <c r="JQ195" s="188"/>
    </row>
    <row r="196" spans="193:277">
      <c r="GK196" s="376"/>
      <c r="GL196" s="362"/>
      <c r="GM196" s="307"/>
      <c r="GN196" s="224"/>
      <c r="GO196" s="188"/>
      <c r="GP196" s="923"/>
      <c r="GQ196" s="219"/>
      <c r="GR196" s="188"/>
      <c r="GS196" s="188"/>
      <c r="GT196" s="224"/>
      <c r="GU196" s="224"/>
      <c r="GV196" s="224"/>
      <c r="GW196" s="224"/>
      <c r="GX196" s="224"/>
      <c r="GY196" s="188"/>
      <c r="GZ196" s="401"/>
      <c r="HA196" s="188"/>
      <c r="HB196" s="188"/>
      <c r="HC196" s="188"/>
      <c r="HD196" s="188"/>
      <c r="HE196" s="188"/>
      <c r="HF196" s="188"/>
      <c r="HG196" s="188"/>
      <c r="HH196" s="401"/>
      <c r="HI196" s="188"/>
      <c r="HJ196" s="188"/>
      <c r="HK196" s="188"/>
      <c r="HL196" s="188"/>
      <c r="HM196" s="188"/>
      <c r="HN196" s="188"/>
      <c r="HO196" s="188"/>
      <c r="HP196" s="401"/>
      <c r="HQ196" s="188"/>
      <c r="HR196" s="188"/>
      <c r="HS196" s="188"/>
      <c r="HT196" s="188"/>
      <c r="HU196" s="188"/>
      <c r="HV196" s="188"/>
      <c r="HW196" s="188"/>
      <c r="HX196" s="188"/>
      <c r="HZ196" s="188"/>
      <c r="IA196" s="188"/>
      <c r="IB196" s="188"/>
      <c r="IC196" s="188"/>
      <c r="ID196" s="188"/>
      <c r="IE196" s="188"/>
      <c r="IF196" s="188"/>
      <c r="IG196" s="188"/>
      <c r="IH196" s="188"/>
      <c r="II196" s="188"/>
      <c r="IJ196" s="188"/>
      <c r="IK196" s="188"/>
      <c r="IL196" s="401"/>
      <c r="IS196" s="188"/>
      <c r="IT196" s="188"/>
      <c r="IU196" s="188"/>
      <c r="IV196" s="188"/>
      <c r="IW196" s="188"/>
      <c r="IX196" s="188"/>
      <c r="IY196" s="188"/>
      <c r="IZ196" s="188"/>
      <c r="JA196" s="188"/>
      <c r="JB196" s="188"/>
      <c r="JC196" s="188"/>
      <c r="JD196" s="188"/>
      <c r="JE196" s="188"/>
      <c r="JF196" s="188"/>
      <c r="JG196" s="188"/>
      <c r="JH196" s="188"/>
      <c r="JI196" s="188"/>
      <c r="JJ196" s="188"/>
      <c r="JK196" s="188"/>
      <c r="JL196" s="188"/>
      <c r="JM196" s="188"/>
      <c r="JN196" s="188"/>
      <c r="JO196" s="188"/>
      <c r="JP196" s="188"/>
      <c r="JQ196" s="188"/>
    </row>
    <row r="197" spans="193:277">
      <c r="GK197" s="376"/>
      <c r="GL197" s="362"/>
      <c r="GM197" s="307"/>
      <c r="GN197" s="224"/>
      <c r="GO197" s="188"/>
      <c r="GP197" s="923"/>
      <c r="GQ197" s="219"/>
      <c r="GR197" s="188"/>
      <c r="GS197" s="188"/>
      <c r="GT197" s="224"/>
      <c r="GU197" s="224"/>
      <c r="GV197" s="224"/>
      <c r="GW197" s="224"/>
      <c r="GX197" s="224"/>
      <c r="GY197" s="188"/>
      <c r="GZ197" s="401"/>
      <c r="HA197" s="188"/>
      <c r="HB197" s="188"/>
      <c r="HC197" s="188"/>
      <c r="HD197" s="188"/>
      <c r="HE197" s="188"/>
      <c r="HF197" s="188"/>
      <c r="HG197" s="188"/>
      <c r="HH197" s="401"/>
      <c r="HI197" s="188"/>
      <c r="HJ197" s="188"/>
      <c r="HK197" s="188"/>
      <c r="HL197" s="188"/>
      <c r="HM197" s="188"/>
      <c r="HN197" s="188"/>
      <c r="HO197" s="188"/>
      <c r="HP197" s="401"/>
      <c r="HQ197" s="188"/>
      <c r="HR197" s="188"/>
      <c r="HS197" s="188"/>
      <c r="HT197" s="188"/>
      <c r="HU197" s="188"/>
      <c r="HV197" s="188"/>
      <c r="HW197" s="188"/>
      <c r="HX197" s="188"/>
      <c r="HZ197" s="188"/>
      <c r="IA197" s="188"/>
      <c r="IB197" s="188"/>
      <c r="IC197" s="188"/>
      <c r="ID197" s="188"/>
      <c r="IE197" s="188"/>
      <c r="IF197" s="188"/>
      <c r="IG197" s="188"/>
      <c r="IH197" s="188"/>
      <c r="II197" s="188"/>
      <c r="IJ197" s="188"/>
      <c r="IK197" s="188"/>
      <c r="IL197" s="401"/>
      <c r="IS197" s="188"/>
      <c r="IT197" s="188"/>
      <c r="IU197" s="188"/>
      <c r="IV197" s="188"/>
      <c r="IW197" s="188"/>
      <c r="IX197" s="188"/>
      <c r="IY197" s="188"/>
      <c r="IZ197" s="188"/>
      <c r="JA197" s="188"/>
      <c r="JB197" s="188"/>
      <c r="JC197" s="188"/>
      <c r="JD197" s="188"/>
      <c r="JE197" s="188"/>
      <c r="JF197" s="188"/>
      <c r="JG197" s="188"/>
      <c r="JH197" s="188"/>
      <c r="JI197" s="188"/>
      <c r="JJ197" s="188"/>
      <c r="JK197" s="188"/>
      <c r="JL197" s="188"/>
      <c r="JM197" s="188"/>
      <c r="JN197" s="188"/>
      <c r="JO197" s="188"/>
      <c r="JP197" s="188"/>
      <c r="JQ197" s="188"/>
    </row>
    <row r="198" spans="193:277">
      <c r="GK198" s="376"/>
      <c r="GL198" s="362"/>
      <c r="GM198" s="307"/>
      <c r="GN198" s="224"/>
      <c r="GO198" s="188"/>
      <c r="GP198" s="923"/>
      <c r="GQ198" s="219"/>
      <c r="GR198" s="188"/>
      <c r="GS198" s="188"/>
      <c r="GT198" s="224"/>
      <c r="GU198" s="224"/>
      <c r="GV198" s="224"/>
      <c r="GW198" s="224"/>
      <c r="GX198" s="224"/>
      <c r="GY198" s="188"/>
      <c r="GZ198" s="401"/>
      <c r="HA198" s="188"/>
      <c r="HB198" s="188"/>
      <c r="HC198" s="188"/>
      <c r="HD198" s="188"/>
      <c r="HE198" s="188"/>
      <c r="HF198" s="188"/>
      <c r="HG198" s="188"/>
      <c r="HH198" s="401"/>
      <c r="HI198" s="188"/>
      <c r="HJ198" s="188"/>
      <c r="HK198" s="188"/>
      <c r="HL198" s="188"/>
      <c r="HM198" s="188"/>
      <c r="HN198" s="188"/>
      <c r="HO198" s="188"/>
      <c r="HP198" s="401"/>
      <c r="HQ198" s="188"/>
      <c r="HR198" s="188"/>
      <c r="HS198" s="188"/>
      <c r="HT198" s="188"/>
      <c r="HU198" s="188"/>
      <c r="HV198" s="188"/>
      <c r="HW198" s="188"/>
      <c r="HX198" s="188"/>
      <c r="HZ198" s="188"/>
      <c r="IA198" s="188"/>
      <c r="IB198" s="188"/>
      <c r="IC198" s="188"/>
      <c r="ID198" s="188"/>
      <c r="IE198" s="188"/>
      <c r="IF198" s="188"/>
      <c r="IG198" s="188"/>
      <c r="IH198" s="188"/>
      <c r="II198" s="188"/>
      <c r="IJ198" s="188"/>
      <c r="IK198" s="188"/>
      <c r="IL198" s="401"/>
      <c r="IS198" s="188"/>
      <c r="IT198" s="188"/>
      <c r="IU198" s="188"/>
      <c r="IV198" s="188"/>
      <c r="IW198" s="188"/>
      <c r="IX198" s="188"/>
      <c r="IY198" s="188"/>
      <c r="IZ198" s="188"/>
      <c r="JA198" s="188"/>
      <c r="JB198" s="188"/>
      <c r="JC198" s="188"/>
      <c r="JD198" s="188"/>
      <c r="JE198" s="188"/>
      <c r="JF198" s="188"/>
      <c r="JG198" s="188"/>
      <c r="JH198" s="188"/>
      <c r="JI198" s="188"/>
      <c r="JJ198" s="188"/>
      <c r="JK198" s="188"/>
      <c r="JL198" s="188"/>
      <c r="JM198" s="188"/>
      <c r="JN198" s="188"/>
      <c r="JO198" s="188"/>
      <c r="JP198" s="188"/>
      <c r="JQ198" s="188"/>
    </row>
    <row r="199" spans="193:277">
      <c r="GK199" s="376"/>
      <c r="GL199" s="362"/>
      <c r="GM199" s="307"/>
      <c r="GN199" s="224"/>
      <c r="GO199" s="188"/>
      <c r="GP199" s="923"/>
      <c r="GQ199" s="219"/>
      <c r="GR199" s="188"/>
      <c r="GS199" s="188"/>
      <c r="GT199" s="224"/>
      <c r="GU199" s="224"/>
      <c r="GV199" s="224"/>
      <c r="GW199" s="224"/>
      <c r="GX199" s="224"/>
      <c r="GY199" s="188"/>
      <c r="GZ199" s="401"/>
      <c r="HA199" s="188"/>
      <c r="HB199" s="188"/>
      <c r="HC199" s="188"/>
      <c r="HD199" s="188"/>
      <c r="HE199" s="188"/>
      <c r="HF199" s="188"/>
      <c r="HG199" s="188"/>
      <c r="HH199" s="401"/>
      <c r="HI199" s="188"/>
      <c r="HJ199" s="188"/>
      <c r="HK199" s="188"/>
      <c r="HL199" s="188"/>
      <c r="HM199" s="188"/>
      <c r="HN199" s="188"/>
      <c r="HO199" s="188"/>
      <c r="HP199" s="401"/>
      <c r="HQ199" s="188"/>
      <c r="HR199" s="188"/>
      <c r="HS199" s="188"/>
      <c r="HT199" s="188"/>
      <c r="HU199" s="188"/>
      <c r="HV199" s="188"/>
      <c r="HW199" s="188"/>
      <c r="HX199" s="188"/>
      <c r="HZ199" s="188"/>
      <c r="IA199" s="188"/>
      <c r="IB199" s="188"/>
      <c r="IC199" s="188"/>
      <c r="ID199" s="188"/>
      <c r="IE199" s="188"/>
      <c r="IF199" s="188"/>
      <c r="IG199" s="188"/>
      <c r="IH199" s="188"/>
      <c r="II199" s="188"/>
      <c r="IJ199" s="188"/>
      <c r="IK199" s="188"/>
      <c r="IL199" s="401"/>
      <c r="IS199" s="188"/>
      <c r="IT199" s="188"/>
      <c r="IU199" s="188"/>
      <c r="IV199" s="188"/>
      <c r="IW199" s="188"/>
      <c r="IX199" s="188"/>
      <c r="IY199" s="188"/>
      <c r="IZ199" s="188"/>
      <c r="JA199" s="188"/>
      <c r="JB199" s="188"/>
      <c r="JC199" s="188"/>
      <c r="JD199" s="188"/>
      <c r="JE199" s="188"/>
      <c r="JF199" s="188"/>
      <c r="JG199" s="188"/>
      <c r="JH199" s="188"/>
      <c r="JI199" s="188"/>
      <c r="JJ199" s="188"/>
      <c r="JK199" s="188"/>
      <c r="JL199" s="188"/>
      <c r="JM199" s="188"/>
      <c r="JN199" s="188"/>
      <c r="JO199" s="188"/>
      <c r="JP199" s="188"/>
      <c r="JQ199" s="188"/>
    </row>
    <row r="200" spans="193:277">
      <c r="GK200" s="376"/>
      <c r="GL200" s="362"/>
      <c r="GM200" s="307"/>
      <c r="GN200" s="224"/>
      <c r="GO200" s="188"/>
      <c r="GP200" s="923"/>
      <c r="GQ200" s="219"/>
      <c r="GR200" s="188"/>
      <c r="GS200" s="188"/>
      <c r="GT200" s="224"/>
      <c r="GU200" s="224"/>
      <c r="GV200" s="224"/>
      <c r="GW200" s="224"/>
      <c r="GX200" s="224"/>
      <c r="GY200" s="188"/>
      <c r="GZ200" s="401"/>
      <c r="HA200" s="188"/>
      <c r="HB200" s="188"/>
      <c r="HC200" s="188"/>
      <c r="HD200" s="188"/>
      <c r="HE200" s="188"/>
      <c r="HF200" s="188"/>
      <c r="HG200" s="188"/>
      <c r="HH200" s="401"/>
      <c r="HI200" s="188"/>
      <c r="HJ200" s="188"/>
      <c r="HK200" s="188"/>
      <c r="HL200" s="188"/>
      <c r="HM200" s="188"/>
      <c r="HN200" s="188"/>
      <c r="HO200" s="188"/>
      <c r="HP200" s="401"/>
      <c r="HQ200" s="188"/>
      <c r="HR200" s="188"/>
      <c r="HS200" s="188"/>
      <c r="HT200" s="188"/>
      <c r="HU200" s="188"/>
      <c r="HV200" s="188"/>
      <c r="HW200" s="188"/>
      <c r="HX200" s="188"/>
      <c r="HZ200" s="188"/>
      <c r="IA200" s="188"/>
      <c r="IB200" s="188"/>
      <c r="IC200" s="188"/>
      <c r="ID200" s="188"/>
      <c r="IE200" s="188"/>
      <c r="IF200" s="188"/>
      <c r="IG200" s="188"/>
      <c r="IH200" s="188"/>
      <c r="II200" s="188"/>
      <c r="IJ200" s="188"/>
      <c r="IK200" s="188"/>
      <c r="IL200" s="401"/>
      <c r="IS200" s="188"/>
      <c r="IT200" s="188"/>
      <c r="IU200" s="188"/>
      <c r="IV200" s="188"/>
      <c r="IW200" s="188"/>
      <c r="IX200" s="188"/>
      <c r="IY200" s="188"/>
      <c r="IZ200" s="188"/>
      <c r="JA200" s="188"/>
      <c r="JB200" s="188"/>
      <c r="JC200" s="188"/>
      <c r="JD200" s="188"/>
      <c r="JE200" s="188"/>
      <c r="JF200" s="188"/>
      <c r="JG200" s="188"/>
      <c r="JH200" s="188"/>
      <c r="JI200" s="188"/>
      <c r="JJ200" s="188"/>
      <c r="JK200" s="188"/>
      <c r="JL200" s="188"/>
      <c r="JM200" s="188"/>
      <c r="JN200" s="188"/>
      <c r="JO200" s="188"/>
      <c r="JP200" s="188"/>
      <c r="JQ200" s="188"/>
    </row>
    <row r="201" spans="193:277">
      <c r="GK201" s="376"/>
      <c r="GL201" s="362"/>
      <c r="GM201" s="307"/>
      <c r="GN201" s="224"/>
      <c r="GO201" s="188"/>
      <c r="GP201" s="923"/>
      <c r="GQ201" s="219"/>
      <c r="GR201" s="188"/>
      <c r="GS201" s="188"/>
      <c r="GT201" s="224"/>
      <c r="GU201" s="224"/>
      <c r="GV201" s="224"/>
      <c r="GW201" s="224"/>
      <c r="GX201" s="224"/>
      <c r="GY201" s="188"/>
      <c r="GZ201" s="401"/>
      <c r="HA201" s="188"/>
      <c r="HB201" s="188"/>
      <c r="HC201" s="188"/>
      <c r="HD201" s="188"/>
      <c r="HE201" s="188"/>
      <c r="HF201" s="188"/>
      <c r="HG201" s="188"/>
      <c r="HH201" s="401"/>
      <c r="HI201" s="188"/>
      <c r="HJ201" s="188"/>
      <c r="HK201" s="188"/>
      <c r="HL201" s="188"/>
      <c r="HM201" s="188"/>
      <c r="HN201" s="188"/>
      <c r="HO201" s="188"/>
      <c r="HP201" s="401"/>
      <c r="HQ201" s="188"/>
      <c r="HR201" s="188"/>
      <c r="HS201" s="188"/>
      <c r="HT201" s="188"/>
      <c r="HU201" s="188"/>
      <c r="HV201" s="188"/>
      <c r="HW201" s="188"/>
      <c r="HX201" s="188"/>
      <c r="HZ201" s="188"/>
      <c r="IA201" s="188"/>
      <c r="IB201" s="188"/>
      <c r="IC201" s="188"/>
      <c r="ID201" s="188"/>
      <c r="IE201" s="188"/>
      <c r="IF201" s="188"/>
      <c r="IG201" s="188"/>
      <c r="IH201" s="188"/>
      <c r="II201" s="188"/>
      <c r="IJ201" s="188"/>
      <c r="IK201" s="188"/>
      <c r="IL201" s="401"/>
      <c r="IS201" s="188"/>
      <c r="IT201" s="188"/>
      <c r="IU201" s="188"/>
      <c r="IV201" s="188"/>
      <c r="IW201" s="188"/>
      <c r="IX201" s="188"/>
      <c r="IY201" s="188"/>
      <c r="IZ201" s="188"/>
      <c r="JA201" s="188"/>
      <c r="JB201" s="188"/>
      <c r="JC201" s="188"/>
      <c r="JD201" s="188"/>
      <c r="JE201" s="188"/>
      <c r="JF201" s="188"/>
      <c r="JG201" s="188"/>
      <c r="JH201" s="188"/>
      <c r="JI201" s="188"/>
      <c r="JJ201" s="188"/>
      <c r="JK201" s="188"/>
      <c r="JL201" s="188"/>
      <c r="JM201" s="188"/>
      <c r="JN201" s="188"/>
      <c r="JO201" s="188"/>
      <c r="JP201" s="188"/>
      <c r="JQ201" s="188"/>
    </row>
    <row r="202" spans="193:277">
      <c r="GK202" s="376"/>
      <c r="GL202" s="362"/>
      <c r="GM202" s="307"/>
      <c r="GN202" s="224"/>
      <c r="GO202" s="188"/>
      <c r="GP202" s="923"/>
      <c r="GQ202" s="219"/>
      <c r="GR202" s="188"/>
      <c r="GS202" s="188"/>
      <c r="GT202" s="224"/>
      <c r="GU202" s="224"/>
      <c r="GV202" s="224"/>
      <c r="GW202" s="224"/>
      <c r="GX202" s="224"/>
      <c r="GY202" s="188"/>
      <c r="GZ202" s="401"/>
      <c r="HA202" s="188"/>
      <c r="HB202" s="188"/>
      <c r="HC202" s="188"/>
      <c r="HD202" s="188"/>
      <c r="HE202" s="188"/>
      <c r="HF202" s="188"/>
      <c r="HG202" s="188"/>
      <c r="HH202" s="401"/>
      <c r="HI202" s="188"/>
      <c r="HJ202" s="188"/>
      <c r="HK202" s="188"/>
      <c r="HL202" s="188"/>
      <c r="HM202" s="188"/>
      <c r="HN202" s="188"/>
      <c r="HO202" s="188"/>
      <c r="HP202" s="401"/>
      <c r="HQ202" s="188"/>
      <c r="HR202" s="188"/>
      <c r="HS202" s="188"/>
      <c r="HT202" s="188"/>
      <c r="HU202" s="188"/>
      <c r="HV202" s="188"/>
      <c r="HW202" s="188"/>
      <c r="HX202" s="188"/>
      <c r="HZ202" s="188"/>
      <c r="IA202" s="188"/>
      <c r="IB202" s="188"/>
      <c r="IC202" s="188"/>
      <c r="ID202" s="188"/>
      <c r="IE202" s="188"/>
      <c r="IF202" s="188"/>
      <c r="IG202" s="188"/>
      <c r="IH202" s="188"/>
      <c r="II202" s="188"/>
      <c r="IJ202" s="188"/>
      <c r="IK202" s="188"/>
      <c r="IL202" s="401"/>
      <c r="IS202" s="188"/>
      <c r="IT202" s="188"/>
      <c r="IU202" s="188"/>
      <c r="IV202" s="188"/>
      <c r="IW202" s="188"/>
      <c r="IX202" s="188"/>
      <c r="IY202" s="188"/>
      <c r="IZ202" s="188"/>
      <c r="JA202" s="188"/>
      <c r="JB202" s="188"/>
      <c r="JC202" s="188"/>
      <c r="JD202" s="188"/>
      <c r="JE202" s="188"/>
      <c r="JF202" s="188"/>
      <c r="JG202" s="188"/>
      <c r="JH202" s="188"/>
      <c r="JI202" s="188"/>
      <c r="JJ202" s="188"/>
      <c r="JK202" s="188"/>
      <c r="JL202" s="188"/>
      <c r="JM202" s="188"/>
      <c r="JN202" s="188"/>
      <c r="JO202" s="188"/>
      <c r="JP202" s="188"/>
      <c r="JQ202" s="188"/>
    </row>
    <row r="203" spans="193:277">
      <c r="GK203" s="376"/>
      <c r="GL203" s="362"/>
      <c r="GM203" s="307"/>
      <c r="GN203" s="224"/>
      <c r="GO203" s="188"/>
      <c r="GP203" s="923"/>
      <c r="GQ203" s="219"/>
      <c r="GR203" s="188"/>
      <c r="GS203" s="188"/>
      <c r="GT203" s="224"/>
      <c r="GU203" s="224"/>
      <c r="GV203" s="224"/>
      <c r="GW203" s="224"/>
      <c r="GX203" s="224"/>
      <c r="GY203" s="188"/>
      <c r="GZ203" s="401"/>
      <c r="HA203" s="188"/>
      <c r="HB203" s="188"/>
      <c r="HC203" s="188"/>
      <c r="HD203" s="188"/>
      <c r="HE203" s="188"/>
      <c r="HF203" s="188"/>
      <c r="HG203" s="188"/>
      <c r="HH203" s="401"/>
      <c r="HI203" s="188"/>
      <c r="HJ203" s="188"/>
      <c r="HK203" s="188"/>
      <c r="HL203" s="188"/>
      <c r="HM203" s="188"/>
      <c r="HN203" s="188"/>
      <c r="HO203" s="188"/>
      <c r="HP203" s="401"/>
      <c r="HQ203" s="188"/>
      <c r="HR203" s="188"/>
      <c r="HS203" s="188"/>
      <c r="HT203" s="188"/>
      <c r="HU203" s="188"/>
      <c r="HV203" s="188"/>
      <c r="HW203" s="188"/>
      <c r="HX203" s="188"/>
      <c r="HZ203" s="188"/>
      <c r="IA203" s="188"/>
      <c r="IB203" s="188"/>
      <c r="IC203" s="188"/>
      <c r="ID203" s="188"/>
      <c r="IE203" s="188"/>
      <c r="IF203" s="188"/>
      <c r="IG203" s="188"/>
      <c r="IH203" s="188"/>
      <c r="II203" s="188"/>
      <c r="IJ203" s="188"/>
      <c r="IK203" s="188"/>
      <c r="IL203" s="401"/>
      <c r="IS203" s="188"/>
      <c r="IT203" s="188"/>
      <c r="IU203" s="188"/>
      <c r="IV203" s="188"/>
      <c r="IW203" s="188"/>
      <c r="IX203" s="188"/>
      <c r="IY203" s="188"/>
      <c r="IZ203" s="188"/>
      <c r="JA203" s="188"/>
      <c r="JB203" s="188"/>
      <c r="JC203" s="188"/>
      <c r="JD203" s="188"/>
      <c r="JE203" s="188"/>
      <c r="JF203" s="188"/>
      <c r="JG203" s="188"/>
      <c r="JH203" s="188"/>
      <c r="JI203" s="188"/>
      <c r="JJ203" s="188"/>
      <c r="JK203" s="188"/>
      <c r="JL203" s="188"/>
      <c r="JM203" s="188"/>
      <c r="JN203" s="188"/>
      <c r="JO203" s="188"/>
      <c r="JP203" s="188"/>
      <c r="JQ203" s="188"/>
    </row>
    <row r="204" spans="193:277">
      <c r="GK204" s="376"/>
      <c r="GL204" s="362"/>
      <c r="GM204" s="307"/>
      <c r="GN204" s="224"/>
      <c r="GO204" s="188"/>
      <c r="GP204" s="923"/>
      <c r="GQ204" s="219"/>
      <c r="GR204" s="188"/>
      <c r="GS204" s="188"/>
      <c r="GT204" s="224"/>
      <c r="GU204" s="224"/>
      <c r="GV204" s="224"/>
      <c r="GW204" s="224"/>
      <c r="GX204" s="224"/>
      <c r="GY204" s="188"/>
      <c r="GZ204" s="401"/>
      <c r="HA204" s="188"/>
      <c r="HB204" s="188"/>
      <c r="HC204" s="188"/>
      <c r="HD204" s="188"/>
      <c r="HE204" s="188"/>
      <c r="HF204" s="188"/>
      <c r="HG204" s="188"/>
      <c r="HH204" s="401"/>
      <c r="HI204" s="188"/>
      <c r="HJ204" s="188"/>
      <c r="HK204" s="188"/>
      <c r="HL204" s="188"/>
      <c r="HM204" s="188"/>
      <c r="HN204" s="188"/>
      <c r="HO204" s="188"/>
      <c r="HP204" s="401"/>
      <c r="HQ204" s="188"/>
      <c r="HR204" s="188"/>
      <c r="HS204" s="188"/>
      <c r="HT204" s="188"/>
      <c r="HU204" s="188"/>
      <c r="HV204" s="188"/>
      <c r="HW204" s="188"/>
      <c r="HX204" s="188"/>
      <c r="HZ204" s="188"/>
      <c r="IA204" s="188"/>
      <c r="IB204" s="188"/>
      <c r="IC204" s="188"/>
      <c r="ID204" s="188"/>
      <c r="IE204" s="188"/>
      <c r="IF204" s="188"/>
      <c r="IG204" s="188"/>
      <c r="IH204" s="188"/>
      <c r="II204" s="188"/>
      <c r="IJ204" s="188"/>
      <c r="IK204" s="188"/>
      <c r="IL204" s="401"/>
      <c r="IS204" s="188"/>
      <c r="IT204" s="188"/>
      <c r="IU204" s="188"/>
      <c r="IV204" s="188"/>
      <c r="IW204" s="188"/>
      <c r="IX204" s="188"/>
      <c r="IY204" s="188"/>
      <c r="IZ204" s="188"/>
      <c r="JA204" s="188"/>
      <c r="JB204" s="188"/>
      <c r="JC204" s="188"/>
      <c r="JD204" s="188"/>
      <c r="JE204" s="188"/>
      <c r="JF204" s="188"/>
      <c r="JG204" s="188"/>
      <c r="JH204" s="188"/>
      <c r="JI204" s="188"/>
      <c r="JJ204" s="188"/>
      <c r="JK204" s="188"/>
      <c r="JL204" s="188"/>
      <c r="JM204" s="188"/>
      <c r="JN204" s="188"/>
      <c r="JO204" s="188"/>
      <c r="JP204" s="188"/>
      <c r="JQ204" s="188"/>
    </row>
    <row r="205" spans="193:277">
      <c r="GK205" s="376"/>
      <c r="GL205" s="362"/>
      <c r="GM205" s="307"/>
      <c r="GN205" s="224"/>
      <c r="GO205" s="188"/>
      <c r="GP205" s="923"/>
      <c r="GQ205" s="219"/>
      <c r="GR205" s="188"/>
      <c r="GS205" s="188"/>
      <c r="GT205" s="224"/>
      <c r="GU205" s="224"/>
      <c r="GV205" s="224"/>
      <c r="GW205" s="224"/>
      <c r="GX205" s="224"/>
      <c r="GY205" s="188"/>
      <c r="GZ205" s="401"/>
      <c r="HA205" s="188"/>
      <c r="HB205" s="188"/>
      <c r="HC205" s="188"/>
      <c r="HD205" s="188"/>
      <c r="HE205" s="188"/>
      <c r="HF205" s="188"/>
      <c r="HG205" s="188"/>
      <c r="HH205" s="401"/>
      <c r="HI205" s="188"/>
      <c r="HJ205" s="188"/>
      <c r="HK205" s="188"/>
      <c r="HL205" s="188"/>
      <c r="HM205" s="188"/>
      <c r="HN205" s="188"/>
      <c r="HO205" s="188"/>
      <c r="HP205" s="401"/>
      <c r="HQ205" s="188"/>
      <c r="HR205" s="188"/>
      <c r="HS205" s="188"/>
      <c r="HT205" s="188"/>
      <c r="HU205" s="188"/>
      <c r="HV205" s="188"/>
      <c r="HW205" s="188"/>
      <c r="HX205" s="188"/>
      <c r="HZ205" s="188"/>
      <c r="IA205" s="188"/>
      <c r="IB205" s="188"/>
      <c r="IC205" s="188"/>
      <c r="ID205" s="188"/>
      <c r="IE205" s="188"/>
      <c r="IF205" s="188"/>
      <c r="IG205" s="188"/>
      <c r="IH205" s="188"/>
      <c r="II205" s="188"/>
      <c r="IJ205" s="188"/>
      <c r="IK205" s="188"/>
      <c r="IL205" s="401"/>
      <c r="IS205" s="188"/>
      <c r="IT205" s="188"/>
      <c r="IU205" s="188"/>
      <c r="IV205" s="188"/>
      <c r="IW205" s="188"/>
      <c r="IX205" s="188"/>
      <c r="IY205" s="188"/>
      <c r="IZ205" s="188"/>
      <c r="JA205" s="188"/>
      <c r="JB205" s="188"/>
      <c r="JC205" s="188"/>
      <c r="JD205" s="188"/>
      <c r="JE205" s="188"/>
      <c r="JF205" s="188"/>
      <c r="JG205" s="188"/>
      <c r="JH205" s="188"/>
      <c r="JI205" s="188"/>
      <c r="JJ205" s="188"/>
      <c r="JK205" s="188"/>
      <c r="JL205" s="188"/>
      <c r="JM205" s="188"/>
      <c r="JN205" s="188"/>
      <c r="JO205" s="188"/>
      <c r="JP205" s="188"/>
      <c r="JQ205" s="188"/>
    </row>
    <row r="206" spans="193:277">
      <c r="GK206" s="376"/>
      <c r="GL206" s="362"/>
      <c r="GM206" s="307"/>
      <c r="GN206" s="224"/>
      <c r="GO206" s="188"/>
      <c r="GP206" s="923"/>
      <c r="GQ206" s="219"/>
      <c r="GR206" s="188"/>
      <c r="GS206" s="188"/>
      <c r="GT206" s="224"/>
      <c r="GU206" s="224"/>
      <c r="GV206" s="224"/>
      <c r="GW206" s="224"/>
      <c r="GX206" s="224"/>
      <c r="GY206" s="188"/>
      <c r="GZ206" s="401"/>
      <c r="HA206" s="188"/>
      <c r="HB206" s="188"/>
      <c r="HC206" s="188"/>
      <c r="HD206" s="188"/>
      <c r="HE206" s="188"/>
      <c r="HF206" s="188"/>
      <c r="HG206" s="188"/>
      <c r="HH206" s="401"/>
      <c r="HI206" s="188"/>
      <c r="HJ206" s="188"/>
      <c r="HK206" s="188"/>
      <c r="HL206" s="188"/>
      <c r="HM206" s="188"/>
      <c r="HN206" s="188"/>
      <c r="HO206" s="188"/>
      <c r="HP206" s="401"/>
      <c r="HQ206" s="188"/>
      <c r="HR206" s="188"/>
      <c r="HS206" s="188"/>
      <c r="HT206" s="188"/>
      <c r="HU206" s="188"/>
      <c r="HV206" s="188"/>
      <c r="HW206" s="188"/>
      <c r="HX206" s="188"/>
      <c r="HZ206" s="188"/>
      <c r="IA206" s="188"/>
      <c r="IB206" s="188"/>
      <c r="IC206" s="188"/>
      <c r="ID206" s="188"/>
      <c r="IE206" s="188"/>
      <c r="IF206" s="188"/>
      <c r="IG206" s="188"/>
      <c r="IH206" s="188"/>
      <c r="II206" s="188"/>
      <c r="IJ206" s="188"/>
      <c r="IK206" s="188"/>
      <c r="IL206" s="401"/>
      <c r="IS206" s="188"/>
      <c r="IT206" s="188"/>
      <c r="IU206" s="188"/>
      <c r="IV206" s="188"/>
      <c r="IW206" s="188"/>
      <c r="IX206" s="188"/>
      <c r="IY206" s="188"/>
      <c r="IZ206" s="188"/>
      <c r="JA206" s="188"/>
      <c r="JB206" s="188"/>
      <c r="JC206" s="188"/>
      <c r="JD206" s="188"/>
      <c r="JE206" s="188"/>
      <c r="JF206" s="188"/>
      <c r="JG206" s="188"/>
      <c r="JH206" s="188"/>
      <c r="JI206" s="188"/>
      <c r="JJ206" s="188"/>
      <c r="JK206" s="188"/>
      <c r="JL206" s="188"/>
      <c r="JM206" s="188"/>
      <c r="JN206" s="188"/>
      <c r="JO206" s="188"/>
      <c r="JP206" s="188"/>
      <c r="JQ206" s="188"/>
    </row>
    <row r="207" spans="193:277">
      <c r="GK207" s="376"/>
      <c r="GL207" s="362"/>
      <c r="GM207" s="307"/>
      <c r="GN207" s="224"/>
      <c r="GO207" s="188"/>
      <c r="GP207" s="923"/>
      <c r="GQ207" s="219"/>
      <c r="GR207" s="188"/>
      <c r="GS207" s="188"/>
      <c r="GT207" s="224"/>
      <c r="GU207" s="224"/>
      <c r="GV207" s="224"/>
      <c r="GW207" s="224"/>
      <c r="GX207" s="224"/>
      <c r="GY207" s="188"/>
      <c r="GZ207" s="401"/>
      <c r="HA207" s="188"/>
      <c r="HB207" s="188"/>
      <c r="HC207" s="188"/>
      <c r="HD207" s="188"/>
      <c r="HE207" s="188"/>
      <c r="HF207" s="188"/>
      <c r="HG207" s="188"/>
      <c r="HH207" s="401"/>
      <c r="HI207" s="188"/>
      <c r="HJ207" s="188"/>
      <c r="HK207" s="188"/>
      <c r="HL207" s="188"/>
      <c r="HM207" s="188"/>
      <c r="HN207" s="188"/>
      <c r="HO207" s="188"/>
      <c r="HP207" s="401"/>
      <c r="HQ207" s="188"/>
      <c r="HR207" s="188"/>
      <c r="HS207" s="188"/>
      <c r="HT207" s="188"/>
      <c r="HU207" s="188"/>
      <c r="HV207" s="188"/>
      <c r="HW207" s="188"/>
      <c r="HX207" s="188"/>
      <c r="HZ207" s="188"/>
      <c r="IA207" s="188"/>
      <c r="IB207" s="188"/>
      <c r="IC207" s="188"/>
      <c r="ID207" s="188"/>
      <c r="IE207" s="188"/>
      <c r="IF207" s="188"/>
      <c r="IG207" s="188"/>
      <c r="IH207" s="188"/>
      <c r="II207" s="188"/>
      <c r="IJ207" s="188"/>
      <c r="IK207" s="188"/>
      <c r="IL207" s="401"/>
      <c r="IS207" s="188"/>
      <c r="IT207" s="188"/>
      <c r="IU207" s="188"/>
      <c r="IV207" s="188"/>
      <c r="IW207" s="188"/>
      <c r="IX207" s="188"/>
      <c r="IY207" s="188"/>
      <c r="IZ207" s="188"/>
      <c r="JA207" s="188"/>
      <c r="JB207" s="188"/>
      <c r="JC207" s="188"/>
      <c r="JD207" s="188"/>
      <c r="JE207" s="188"/>
      <c r="JF207" s="188"/>
      <c r="JG207" s="188"/>
      <c r="JH207" s="188"/>
      <c r="JI207" s="188"/>
      <c r="JJ207" s="188"/>
      <c r="JK207" s="188"/>
      <c r="JL207" s="188"/>
      <c r="JM207" s="188"/>
      <c r="JN207" s="188"/>
      <c r="JO207" s="188"/>
      <c r="JP207" s="188"/>
      <c r="JQ207" s="188"/>
    </row>
    <row r="208" spans="193:277">
      <c r="GK208" s="376"/>
      <c r="GL208" s="362"/>
      <c r="GM208" s="307"/>
      <c r="GN208" s="224"/>
      <c r="GO208" s="188"/>
      <c r="GP208" s="923"/>
      <c r="GQ208" s="219"/>
      <c r="GR208" s="188"/>
      <c r="GS208" s="188"/>
      <c r="GT208" s="224"/>
      <c r="GU208" s="224"/>
      <c r="GV208" s="224"/>
      <c r="GW208" s="224"/>
      <c r="GX208" s="224"/>
      <c r="GY208" s="188"/>
      <c r="GZ208" s="401"/>
      <c r="HA208" s="188"/>
      <c r="HB208" s="188"/>
      <c r="HC208" s="188"/>
      <c r="HD208" s="188"/>
      <c r="HE208" s="188"/>
      <c r="HF208" s="188"/>
      <c r="HG208" s="188"/>
      <c r="HH208" s="401"/>
      <c r="HI208" s="188"/>
      <c r="HJ208" s="188"/>
      <c r="HK208" s="188"/>
      <c r="HL208" s="188"/>
      <c r="HM208" s="188"/>
      <c r="HN208" s="188"/>
      <c r="HO208" s="188"/>
      <c r="HP208" s="401"/>
      <c r="HQ208" s="188"/>
      <c r="HR208" s="188"/>
      <c r="HS208" s="188"/>
      <c r="HT208" s="188"/>
      <c r="HU208" s="188"/>
      <c r="HV208" s="188"/>
      <c r="HW208" s="188"/>
      <c r="HX208" s="188"/>
      <c r="HZ208" s="188"/>
      <c r="IA208" s="188"/>
      <c r="IB208" s="188"/>
      <c r="IC208" s="188"/>
      <c r="ID208" s="188"/>
      <c r="IE208" s="188"/>
      <c r="IF208" s="188"/>
      <c r="IG208" s="188"/>
      <c r="IH208" s="188"/>
      <c r="II208" s="188"/>
      <c r="IJ208" s="188"/>
      <c r="IK208" s="188"/>
      <c r="IL208" s="401"/>
      <c r="IS208" s="188"/>
      <c r="IT208" s="188"/>
      <c r="IU208" s="188"/>
      <c r="IV208" s="188"/>
      <c r="IW208" s="188"/>
      <c r="IX208" s="188"/>
      <c r="IY208" s="188"/>
      <c r="IZ208" s="188"/>
      <c r="JA208" s="188"/>
      <c r="JB208" s="188"/>
      <c r="JC208" s="188"/>
      <c r="JD208" s="188"/>
      <c r="JE208" s="188"/>
      <c r="JF208" s="188"/>
      <c r="JG208" s="188"/>
      <c r="JH208" s="188"/>
      <c r="JI208" s="188"/>
      <c r="JJ208" s="188"/>
      <c r="JK208" s="188"/>
      <c r="JL208" s="188"/>
      <c r="JM208" s="188"/>
      <c r="JN208" s="188"/>
      <c r="JO208" s="188"/>
      <c r="JP208" s="188"/>
      <c r="JQ208" s="188"/>
    </row>
    <row r="209" spans="193:277">
      <c r="GK209" s="376"/>
      <c r="GL209" s="362"/>
      <c r="GM209" s="307"/>
      <c r="GN209" s="224"/>
      <c r="GO209" s="188"/>
      <c r="GP209" s="923"/>
      <c r="GQ209" s="219"/>
      <c r="GR209" s="188"/>
      <c r="GS209" s="188"/>
      <c r="GT209" s="224"/>
      <c r="GU209" s="224"/>
      <c r="GV209" s="224"/>
      <c r="GW209" s="224"/>
      <c r="GX209" s="224"/>
      <c r="GY209" s="188"/>
      <c r="GZ209" s="401"/>
      <c r="HA209" s="188"/>
      <c r="HB209" s="188"/>
      <c r="HC209" s="188"/>
      <c r="HD209" s="188"/>
      <c r="HE209" s="188"/>
      <c r="HF209" s="188"/>
      <c r="HG209" s="188"/>
      <c r="HH209" s="401"/>
      <c r="HI209" s="188"/>
      <c r="HJ209" s="188"/>
      <c r="HK209" s="188"/>
      <c r="HL209" s="188"/>
      <c r="HM209" s="188"/>
      <c r="HN209" s="188"/>
      <c r="HO209" s="188"/>
      <c r="HP209" s="401"/>
      <c r="HQ209" s="188"/>
      <c r="HR209" s="188"/>
      <c r="HS209" s="188"/>
      <c r="HT209" s="188"/>
      <c r="HU209" s="188"/>
      <c r="HV209" s="188"/>
      <c r="HW209" s="188"/>
      <c r="HX209" s="188"/>
      <c r="HZ209" s="188"/>
      <c r="IA209" s="188"/>
      <c r="IB209" s="188"/>
      <c r="IC209" s="188"/>
      <c r="ID209" s="188"/>
      <c r="IE209" s="188"/>
      <c r="IF209" s="188"/>
      <c r="IG209" s="188"/>
      <c r="IH209" s="188"/>
      <c r="II209" s="188"/>
      <c r="IJ209" s="188"/>
      <c r="IK209" s="188"/>
      <c r="IL209" s="401"/>
      <c r="IS209" s="188"/>
      <c r="IT209" s="188"/>
      <c r="IU209" s="188"/>
      <c r="IV209" s="188"/>
      <c r="IW209" s="188"/>
      <c r="IX209" s="188"/>
      <c r="IY209" s="188"/>
      <c r="IZ209" s="188"/>
      <c r="JA209" s="188"/>
      <c r="JB209" s="188"/>
      <c r="JC209" s="188"/>
      <c r="JD209" s="188"/>
      <c r="JE209" s="188"/>
      <c r="JF209" s="188"/>
      <c r="JG209" s="188"/>
      <c r="JH209" s="188"/>
      <c r="JI209" s="188"/>
      <c r="JJ209" s="188"/>
      <c r="JK209" s="188"/>
      <c r="JL209" s="188"/>
      <c r="JM209" s="188"/>
      <c r="JN209" s="188"/>
      <c r="JO209" s="188"/>
      <c r="JP209" s="188"/>
      <c r="JQ209" s="188"/>
    </row>
    <row r="210" spans="193:277">
      <c r="GK210" s="376"/>
      <c r="GL210" s="362"/>
      <c r="GM210" s="307"/>
      <c r="GN210" s="224"/>
      <c r="GO210" s="188"/>
      <c r="GP210" s="923"/>
      <c r="GQ210" s="219"/>
      <c r="GR210" s="188"/>
      <c r="GS210" s="188"/>
      <c r="GT210" s="224"/>
      <c r="GU210" s="224"/>
      <c r="GV210" s="224"/>
      <c r="GW210" s="224"/>
      <c r="GX210" s="224"/>
      <c r="GY210" s="188"/>
      <c r="GZ210" s="401"/>
      <c r="HA210" s="188"/>
      <c r="HB210" s="188"/>
      <c r="HC210" s="188"/>
      <c r="HD210" s="188"/>
      <c r="HE210" s="188"/>
      <c r="HF210" s="188"/>
      <c r="HG210" s="188"/>
      <c r="HH210" s="401"/>
      <c r="HI210" s="188"/>
      <c r="HJ210" s="188"/>
      <c r="HK210" s="188"/>
      <c r="HL210" s="188"/>
      <c r="HM210" s="188"/>
      <c r="HN210" s="188"/>
      <c r="HO210" s="188"/>
      <c r="HP210" s="401"/>
      <c r="HQ210" s="188"/>
      <c r="HR210" s="188"/>
      <c r="HS210" s="188"/>
      <c r="HT210" s="188"/>
      <c r="HU210" s="188"/>
      <c r="HV210" s="188"/>
      <c r="HW210" s="188"/>
      <c r="HX210" s="188"/>
      <c r="HZ210" s="188"/>
      <c r="IA210" s="188"/>
      <c r="IB210" s="188"/>
      <c r="IC210" s="188"/>
      <c r="ID210" s="188"/>
      <c r="IE210" s="188"/>
      <c r="IF210" s="188"/>
      <c r="IG210" s="188"/>
      <c r="IH210" s="188"/>
      <c r="II210" s="188"/>
      <c r="IJ210" s="188"/>
      <c r="IK210" s="188"/>
      <c r="IL210" s="401"/>
      <c r="IS210" s="188"/>
      <c r="IT210" s="188"/>
      <c r="IU210" s="188"/>
      <c r="IV210" s="188"/>
      <c r="IW210" s="188"/>
      <c r="IX210" s="188"/>
      <c r="IY210" s="188"/>
      <c r="IZ210" s="188"/>
      <c r="JA210" s="188"/>
      <c r="JB210" s="188"/>
      <c r="JC210" s="188"/>
      <c r="JD210" s="188"/>
      <c r="JE210" s="188"/>
      <c r="JF210" s="188"/>
      <c r="JG210" s="188"/>
      <c r="JH210" s="188"/>
      <c r="JI210" s="188"/>
      <c r="JJ210" s="188"/>
      <c r="JK210" s="188"/>
      <c r="JL210" s="188"/>
      <c r="JM210" s="188"/>
      <c r="JN210" s="188"/>
      <c r="JO210" s="188"/>
      <c r="JP210" s="188"/>
      <c r="JQ210" s="188"/>
    </row>
    <row r="211" spans="193:277">
      <c r="GK211" s="376"/>
      <c r="GL211" s="362"/>
      <c r="GM211" s="307"/>
      <c r="GN211" s="224"/>
      <c r="GO211" s="188"/>
      <c r="GP211" s="923"/>
      <c r="GQ211" s="219"/>
      <c r="GR211" s="188"/>
      <c r="GS211" s="188"/>
      <c r="GT211" s="224"/>
      <c r="GU211" s="224"/>
      <c r="GV211" s="224"/>
      <c r="GW211" s="224"/>
      <c r="GX211" s="224"/>
      <c r="GY211" s="188"/>
      <c r="GZ211" s="401"/>
      <c r="HA211" s="188"/>
      <c r="HB211" s="188"/>
      <c r="HC211" s="188"/>
      <c r="HD211" s="188"/>
      <c r="HE211" s="188"/>
      <c r="HF211" s="188"/>
      <c r="HG211" s="188"/>
      <c r="HH211" s="401"/>
      <c r="HI211" s="188"/>
      <c r="HJ211" s="188"/>
      <c r="HK211" s="188"/>
      <c r="HL211" s="188"/>
      <c r="HM211" s="188"/>
      <c r="HN211" s="188"/>
      <c r="HO211" s="188"/>
      <c r="HP211" s="401"/>
      <c r="HQ211" s="188"/>
      <c r="HR211" s="188"/>
      <c r="HS211" s="188"/>
      <c r="HT211" s="188"/>
      <c r="HU211" s="188"/>
      <c r="HV211" s="188"/>
      <c r="HW211" s="188"/>
      <c r="HX211" s="188"/>
      <c r="HZ211" s="188"/>
      <c r="IA211" s="188"/>
      <c r="IB211" s="188"/>
      <c r="IC211" s="188"/>
      <c r="ID211" s="188"/>
      <c r="IE211" s="188"/>
      <c r="IF211" s="188"/>
      <c r="IG211" s="188"/>
      <c r="IH211" s="188"/>
      <c r="II211" s="188"/>
      <c r="IJ211" s="188"/>
      <c r="IK211" s="188"/>
      <c r="IL211" s="401"/>
      <c r="IS211" s="188"/>
      <c r="IT211" s="188"/>
      <c r="IU211" s="188"/>
      <c r="IV211" s="188"/>
      <c r="IW211" s="188"/>
      <c r="IX211" s="188"/>
      <c r="IY211" s="188"/>
      <c r="IZ211" s="188"/>
      <c r="JA211" s="188"/>
      <c r="JB211" s="188"/>
      <c r="JC211" s="188"/>
      <c r="JD211" s="188"/>
      <c r="JE211" s="188"/>
      <c r="JF211" s="188"/>
      <c r="JG211" s="188"/>
      <c r="JH211" s="188"/>
      <c r="JI211" s="188"/>
      <c r="JJ211" s="188"/>
      <c r="JK211" s="188"/>
      <c r="JL211" s="188"/>
      <c r="JM211" s="188"/>
      <c r="JN211" s="188"/>
      <c r="JO211" s="188"/>
      <c r="JP211" s="188"/>
      <c r="JQ211" s="188"/>
    </row>
    <row r="212" spans="193:277">
      <c r="GK212" s="376"/>
      <c r="GL212" s="362"/>
      <c r="GM212" s="307"/>
      <c r="GN212" s="224"/>
      <c r="GO212" s="188"/>
      <c r="GP212" s="923"/>
      <c r="GQ212" s="219"/>
      <c r="GR212" s="188"/>
      <c r="GS212" s="188"/>
      <c r="GT212" s="224"/>
      <c r="GU212" s="224"/>
      <c r="GV212" s="224"/>
      <c r="GW212" s="224"/>
      <c r="GX212" s="224"/>
      <c r="GY212" s="188"/>
      <c r="GZ212" s="401"/>
      <c r="HA212" s="188"/>
      <c r="HB212" s="188"/>
      <c r="HC212" s="188"/>
      <c r="HD212" s="188"/>
      <c r="HE212" s="188"/>
      <c r="HF212" s="188"/>
      <c r="HG212" s="188"/>
      <c r="HH212" s="401"/>
      <c r="HI212" s="188"/>
      <c r="HJ212" s="188"/>
      <c r="HK212" s="188"/>
      <c r="HL212" s="188"/>
      <c r="HM212" s="188"/>
      <c r="HN212" s="188"/>
      <c r="HO212" s="188"/>
      <c r="HP212" s="401"/>
      <c r="HQ212" s="188"/>
      <c r="HR212" s="188"/>
      <c r="HS212" s="188"/>
      <c r="HT212" s="188"/>
      <c r="HU212" s="188"/>
      <c r="HV212" s="188"/>
      <c r="HW212" s="188"/>
      <c r="HX212" s="188"/>
      <c r="HZ212" s="188"/>
      <c r="IA212" s="188"/>
      <c r="IB212" s="188"/>
      <c r="IC212" s="188"/>
      <c r="ID212" s="188"/>
      <c r="IE212" s="188"/>
      <c r="IF212" s="188"/>
      <c r="IG212" s="188"/>
      <c r="IH212" s="188"/>
      <c r="II212" s="188"/>
      <c r="IJ212" s="188"/>
      <c r="IK212" s="188"/>
      <c r="IL212" s="401"/>
      <c r="IS212" s="188"/>
      <c r="IT212" s="188"/>
      <c r="IU212" s="188"/>
      <c r="IV212" s="188"/>
      <c r="IW212" s="188"/>
      <c r="IX212" s="188"/>
      <c r="IY212" s="188"/>
      <c r="IZ212" s="188"/>
      <c r="JA212" s="188"/>
      <c r="JB212" s="188"/>
      <c r="JC212" s="188"/>
      <c r="JD212" s="188"/>
      <c r="JE212" s="188"/>
      <c r="JF212" s="188"/>
      <c r="JG212" s="188"/>
      <c r="JH212" s="188"/>
      <c r="JI212" s="188"/>
      <c r="JJ212" s="188"/>
      <c r="JK212" s="188"/>
      <c r="JL212" s="188"/>
      <c r="JM212" s="188"/>
      <c r="JN212" s="188"/>
      <c r="JO212" s="188"/>
      <c r="JP212" s="188"/>
      <c r="JQ212" s="188"/>
    </row>
    <row r="213" spans="193:277">
      <c r="GK213" s="376"/>
      <c r="GL213" s="362"/>
      <c r="GM213" s="307"/>
      <c r="GN213" s="224"/>
      <c r="GO213" s="188"/>
      <c r="GP213" s="923"/>
      <c r="GQ213" s="219"/>
      <c r="GR213" s="188"/>
      <c r="GS213" s="188"/>
      <c r="GT213" s="224"/>
      <c r="GU213" s="224"/>
      <c r="GV213" s="224"/>
      <c r="GW213" s="224"/>
      <c r="GX213" s="224"/>
      <c r="GY213" s="188"/>
      <c r="GZ213" s="401"/>
      <c r="HA213" s="188"/>
      <c r="HB213" s="188"/>
      <c r="HC213" s="188"/>
      <c r="HD213" s="188"/>
      <c r="HE213" s="188"/>
      <c r="HF213" s="188"/>
      <c r="HG213" s="188"/>
      <c r="HH213" s="401"/>
      <c r="HI213" s="188"/>
      <c r="HJ213" s="188"/>
      <c r="HK213" s="188"/>
      <c r="HL213" s="188"/>
      <c r="HM213" s="188"/>
      <c r="HN213" s="188"/>
      <c r="HO213" s="188"/>
      <c r="HP213" s="401"/>
      <c r="HQ213" s="188"/>
      <c r="HR213" s="188"/>
      <c r="HS213" s="188"/>
      <c r="HT213" s="188"/>
      <c r="HU213" s="188"/>
      <c r="HV213" s="188"/>
      <c r="HW213" s="188"/>
      <c r="HX213" s="188"/>
      <c r="HZ213" s="188"/>
      <c r="IA213" s="188"/>
      <c r="IB213" s="188"/>
      <c r="IC213" s="188"/>
      <c r="ID213" s="188"/>
      <c r="IE213" s="188"/>
      <c r="IF213" s="188"/>
      <c r="IG213" s="188"/>
      <c r="IH213" s="188"/>
      <c r="II213" s="188"/>
      <c r="IJ213" s="188"/>
      <c r="IK213" s="188"/>
      <c r="IL213" s="401"/>
      <c r="IS213" s="188"/>
      <c r="IT213" s="188"/>
      <c r="IU213" s="188"/>
      <c r="IV213" s="188"/>
      <c r="IW213" s="188"/>
      <c r="IX213" s="188"/>
      <c r="IY213" s="188"/>
      <c r="IZ213" s="188"/>
      <c r="JA213" s="188"/>
      <c r="JB213" s="188"/>
      <c r="JC213" s="188"/>
      <c r="JD213" s="188"/>
      <c r="JE213" s="188"/>
      <c r="JF213" s="188"/>
      <c r="JG213" s="188"/>
      <c r="JH213" s="188"/>
      <c r="JI213" s="188"/>
      <c r="JJ213" s="188"/>
      <c r="JK213" s="188"/>
      <c r="JL213" s="188"/>
      <c r="JM213" s="188"/>
      <c r="JN213" s="188"/>
      <c r="JO213" s="188"/>
      <c r="JP213" s="188"/>
      <c r="JQ213" s="188"/>
    </row>
    <row r="214" spans="193:277">
      <c r="GK214" s="376"/>
      <c r="GL214" s="362"/>
      <c r="GM214" s="307"/>
      <c r="GN214" s="224"/>
      <c r="GO214" s="188"/>
      <c r="GP214" s="923"/>
      <c r="GQ214" s="219"/>
      <c r="GR214" s="188"/>
      <c r="GS214" s="188"/>
      <c r="GT214" s="224"/>
      <c r="GU214" s="224"/>
      <c r="GV214" s="224"/>
      <c r="GW214" s="224"/>
      <c r="GX214" s="224"/>
      <c r="GY214" s="188"/>
      <c r="GZ214" s="401"/>
      <c r="HA214" s="188"/>
      <c r="HB214" s="188"/>
      <c r="HC214" s="188"/>
      <c r="HD214" s="188"/>
      <c r="HE214" s="188"/>
      <c r="HF214" s="188"/>
      <c r="HG214" s="188"/>
      <c r="HH214" s="401"/>
      <c r="HI214" s="188"/>
      <c r="HJ214" s="188"/>
      <c r="HK214" s="188"/>
      <c r="HL214" s="188"/>
      <c r="HM214" s="188"/>
      <c r="HN214" s="188"/>
      <c r="HO214" s="188"/>
      <c r="HP214" s="401"/>
      <c r="HQ214" s="188"/>
      <c r="HR214" s="188"/>
      <c r="HS214" s="188"/>
      <c r="HT214" s="188"/>
      <c r="HU214" s="188"/>
      <c r="HV214" s="188"/>
      <c r="HW214" s="188"/>
      <c r="HX214" s="188"/>
      <c r="HZ214" s="188"/>
      <c r="IA214" s="188"/>
      <c r="IB214" s="188"/>
      <c r="IC214" s="188"/>
      <c r="ID214" s="188"/>
      <c r="IE214" s="188"/>
      <c r="IF214" s="188"/>
      <c r="IG214" s="188"/>
      <c r="IH214" s="188"/>
      <c r="II214" s="188"/>
      <c r="IJ214" s="188"/>
      <c r="IK214" s="188"/>
      <c r="IL214" s="401"/>
      <c r="IS214" s="188"/>
      <c r="IT214" s="188"/>
      <c r="IU214" s="188"/>
      <c r="IV214" s="188"/>
      <c r="IW214" s="188"/>
      <c r="IX214" s="188"/>
      <c r="IY214" s="188"/>
      <c r="IZ214" s="188"/>
      <c r="JA214" s="188"/>
      <c r="JB214" s="188"/>
      <c r="JC214" s="188"/>
      <c r="JD214" s="188"/>
      <c r="JE214" s="188"/>
      <c r="JF214" s="188"/>
      <c r="JG214" s="188"/>
      <c r="JH214" s="188"/>
      <c r="JI214" s="188"/>
      <c r="JJ214" s="188"/>
      <c r="JK214" s="188"/>
      <c r="JL214" s="188"/>
      <c r="JM214" s="188"/>
      <c r="JN214" s="188"/>
      <c r="JO214" s="188"/>
      <c r="JP214" s="188"/>
      <c r="JQ214" s="188"/>
    </row>
    <row r="215" spans="193:277">
      <c r="GK215" s="376"/>
      <c r="GL215" s="362"/>
      <c r="GM215" s="307"/>
      <c r="GN215" s="224"/>
      <c r="GO215" s="188"/>
      <c r="GP215" s="923"/>
      <c r="GQ215" s="219"/>
      <c r="GR215" s="188"/>
      <c r="GS215" s="188"/>
      <c r="GT215" s="224"/>
      <c r="GU215" s="224"/>
      <c r="GV215" s="224"/>
      <c r="GW215" s="224"/>
      <c r="GX215" s="224"/>
      <c r="GY215" s="188"/>
      <c r="GZ215" s="401"/>
      <c r="HA215" s="188"/>
      <c r="HB215" s="188"/>
      <c r="HC215" s="188"/>
      <c r="HD215" s="188"/>
      <c r="HE215" s="188"/>
      <c r="HF215" s="188"/>
      <c r="HG215" s="188"/>
      <c r="HH215" s="401"/>
      <c r="HI215" s="188"/>
      <c r="HJ215" s="188"/>
      <c r="HK215" s="188"/>
      <c r="HL215" s="188"/>
      <c r="HM215" s="188"/>
      <c r="HN215" s="188"/>
      <c r="HO215" s="188"/>
      <c r="HP215" s="401"/>
      <c r="HQ215" s="188"/>
      <c r="HR215" s="188"/>
      <c r="HS215" s="188"/>
      <c r="HT215" s="188"/>
      <c r="HU215" s="188"/>
      <c r="HV215" s="188"/>
      <c r="HW215" s="188"/>
      <c r="HX215" s="188"/>
      <c r="HZ215" s="188"/>
      <c r="IA215" s="188"/>
      <c r="IB215" s="188"/>
      <c r="IC215" s="188"/>
      <c r="ID215" s="188"/>
      <c r="IE215" s="188"/>
      <c r="IF215" s="188"/>
      <c r="IG215" s="188"/>
      <c r="IH215" s="188"/>
      <c r="II215" s="188"/>
      <c r="IJ215" s="188"/>
      <c r="IK215" s="188"/>
      <c r="IL215" s="401"/>
      <c r="IS215" s="188"/>
      <c r="IT215" s="188"/>
      <c r="IU215" s="188"/>
      <c r="IV215" s="188"/>
      <c r="IW215" s="188"/>
      <c r="IX215" s="188"/>
      <c r="IY215" s="188"/>
      <c r="IZ215" s="188"/>
      <c r="JA215" s="188"/>
      <c r="JB215" s="188"/>
      <c r="JC215" s="188"/>
      <c r="JD215" s="188"/>
      <c r="JE215" s="188"/>
      <c r="JF215" s="188"/>
      <c r="JG215" s="188"/>
      <c r="JH215" s="188"/>
      <c r="JI215" s="188"/>
      <c r="JJ215" s="188"/>
      <c r="JK215" s="188"/>
      <c r="JL215" s="188"/>
      <c r="JM215" s="188"/>
      <c r="JN215" s="188"/>
      <c r="JO215" s="188"/>
      <c r="JP215" s="188"/>
      <c r="JQ215" s="188"/>
    </row>
    <row r="216" spans="193:277">
      <c r="GK216" s="376"/>
      <c r="GL216" s="362"/>
      <c r="GM216" s="307"/>
      <c r="GN216" s="224"/>
      <c r="GO216" s="188"/>
      <c r="GP216" s="923"/>
      <c r="GQ216" s="219"/>
      <c r="GR216" s="188"/>
      <c r="GS216" s="188"/>
      <c r="GT216" s="224"/>
      <c r="GU216" s="224"/>
      <c r="GV216" s="224"/>
      <c r="GW216" s="224"/>
      <c r="GX216" s="224"/>
      <c r="GY216" s="188"/>
      <c r="GZ216" s="401"/>
      <c r="HA216" s="188"/>
      <c r="HB216" s="188"/>
      <c r="HC216" s="188"/>
      <c r="HD216" s="188"/>
      <c r="HE216" s="188"/>
      <c r="HF216" s="188"/>
      <c r="HG216" s="188"/>
      <c r="HH216" s="401"/>
      <c r="HI216" s="188"/>
      <c r="HJ216" s="188"/>
      <c r="HK216" s="188"/>
      <c r="HL216" s="188"/>
      <c r="HM216" s="188"/>
      <c r="HN216" s="188"/>
      <c r="HO216" s="188"/>
      <c r="HP216" s="401"/>
      <c r="HQ216" s="188"/>
      <c r="HR216" s="188"/>
      <c r="HS216" s="188"/>
      <c r="HT216" s="188"/>
      <c r="HU216" s="188"/>
      <c r="HV216" s="188"/>
      <c r="HW216" s="188"/>
      <c r="HX216" s="188"/>
      <c r="HZ216" s="188"/>
      <c r="IA216" s="188"/>
      <c r="IB216" s="188"/>
      <c r="IC216" s="188"/>
      <c r="ID216" s="188"/>
      <c r="IE216" s="188"/>
      <c r="IF216" s="188"/>
      <c r="IG216" s="188"/>
      <c r="IH216" s="188"/>
      <c r="II216" s="188"/>
      <c r="IJ216" s="188"/>
      <c r="IK216" s="188"/>
      <c r="IL216" s="401"/>
      <c r="IS216" s="188"/>
      <c r="IT216" s="188"/>
      <c r="IU216" s="188"/>
      <c r="IV216" s="188"/>
      <c r="IW216" s="188"/>
      <c r="IX216" s="188"/>
      <c r="IY216" s="188"/>
      <c r="IZ216" s="188"/>
      <c r="JA216" s="188"/>
      <c r="JB216" s="188"/>
      <c r="JC216" s="188"/>
      <c r="JD216" s="188"/>
      <c r="JE216" s="188"/>
      <c r="JF216" s="188"/>
      <c r="JG216" s="188"/>
      <c r="JH216" s="188"/>
      <c r="JI216" s="188"/>
      <c r="JJ216" s="188"/>
      <c r="JK216" s="188"/>
      <c r="JL216" s="188"/>
      <c r="JM216" s="188"/>
      <c r="JN216" s="188"/>
      <c r="JO216" s="188"/>
      <c r="JP216" s="188"/>
      <c r="JQ216" s="188"/>
    </row>
    <row r="217" spans="193:277">
      <c r="GK217" s="376"/>
      <c r="GL217" s="362"/>
      <c r="GM217" s="307"/>
      <c r="GN217" s="224"/>
      <c r="GO217" s="188"/>
      <c r="GP217" s="923"/>
      <c r="GQ217" s="219"/>
      <c r="GR217" s="188"/>
      <c r="GS217" s="188"/>
      <c r="GT217" s="224"/>
      <c r="GU217" s="224"/>
      <c r="GV217" s="224"/>
      <c r="GW217" s="224"/>
      <c r="GX217" s="224"/>
      <c r="GY217" s="188"/>
      <c r="GZ217" s="401"/>
      <c r="HA217" s="188"/>
      <c r="HB217" s="188"/>
      <c r="HC217" s="188"/>
      <c r="HD217" s="188"/>
      <c r="HE217" s="188"/>
      <c r="HF217" s="188"/>
      <c r="HG217" s="188"/>
      <c r="HH217" s="401"/>
      <c r="HI217" s="188"/>
      <c r="HJ217" s="188"/>
      <c r="HK217" s="188"/>
      <c r="HL217" s="188"/>
      <c r="HM217" s="188"/>
      <c r="HN217" s="188"/>
      <c r="HO217" s="188"/>
      <c r="HP217" s="401"/>
      <c r="HQ217" s="188"/>
      <c r="HR217" s="188"/>
      <c r="HS217" s="188"/>
      <c r="HT217" s="188"/>
      <c r="HU217" s="188"/>
      <c r="HV217" s="188"/>
      <c r="HW217" s="188"/>
      <c r="HX217" s="188"/>
      <c r="HZ217" s="188"/>
      <c r="IA217" s="188"/>
      <c r="IB217" s="188"/>
      <c r="IC217" s="188"/>
      <c r="ID217" s="188"/>
      <c r="IE217" s="188"/>
      <c r="IF217" s="188"/>
      <c r="IG217" s="188"/>
      <c r="IH217" s="188"/>
      <c r="II217" s="188"/>
      <c r="IJ217" s="188"/>
      <c r="IK217" s="188"/>
      <c r="IL217" s="401"/>
      <c r="IS217" s="188"/>
      <c r="IT217" s="188"/>
      <c r="IU217" s="188"/>
      <c r="IV217" s="188"/>
      <c r="IW217" s="188"/>
      <c r="IX217" s="188"/>
      <c r="IY217" s="188"/>
      <c r="IZ217" s="188"/>
      <c r="JA217" s="188"/>
      <c r="JB217" s="188"/>
      <c r="JC217" s="188"/>
      <c r="JD217" s="188"/>
      <c r="JE217" s="188"/>
      <c r="JF217" s="188"/>
      <c r="JG217" s="188"/>
      <c r="JH217" s="188"/>
      <c r="JI217" s="188"/>
      <c r="JJ217" s="188"/>
      <c r="JK217" s="188"/>
      <c r="JL217" s="188"/>
      <c r="JM217" s="188"/>
      <c r="JN217" s="188"/>
      <c r="JO217" s="188"/>
      <c r="JP217" s="188"/>
      <c r="JQ217" s="188"/>
    </row>
    <row r="218" spans="193:277">
      <c r="GK218" s="376"/>
      <c r="GL218" s="362"/>
      <c r="GM218" s="307"/>
      <c r="GN218" s="224"/>
      <c r="GO218" s="188"/>
      <c r="GP218" s="923"/>
      <c r="GQ218" s="219"/>
      <c r="GR218" s="188"/>
      <c r="GS218" s="188"/>
      <c r="GT218" s="224"/>
      <c r="GU218" s="224"/>
      <c r="GV218" s="224"/>
      <c r="GW218" s="224"/>
      <c r="GX218" s="224"/>
      <c r="GY218" s="188"/>
      <c r="GZ218" s="401"/>
      <c r="HA218" s="188"/>
      <c r="HB218" s="188"/>
      <c r="HC218" s="188"/>
      <c r="HD218" s="188"/>
      <c r="HE218" s="188"/>
      <c r="HF218" s="188"/>
      <c r="HG218" s="188"/>
      <c r="HH218" s="401"/>
      <c r="HI218" s="188"/>
      <c r="HJ218" s="188"/>
      <c r="HK218" s="188"/>
      <c r="HL218" s="188"/>
      <c r="HM218" s="188"/>
      <c r="HN218" s="188"/>
      <c r="HO218" s="188"/>
      <c r="HP218" s="401"/>
      <c r="HQ218" s="188"/>
      <c r="HR218" s="188"/>
      <c r="HS218" s="188"/>
      <c r="HT218" s="188"/>
      <c r="HU218" s="188"/>
      <c r="HV218" s="188"/>
      <c r="HW218" s="188"/>
      <c r="HX218" s="188"/>
      <c r="HZ218" s="188"/>
      <c r="IA218" s="188"/>
      <c r="IB218" s="188"/>
      <c r="IC218" s="188"/>
      <c r="ID218" s="188"/>
      <c r="IE218" s="188"/>
      <c r="IF218" s="188"/>
      <c r="IG218" s="188"/>
      <c r="IH218" s="188"/>
      <c r="II218" s="188"/>
      <c r="IJ218" s="188"/>
      <c r="IK218" s="188"/>
      <c r="IL218" s="401"/>
      <c r="IS218" s="188"/>
      <c r="IT218" s="188"/>
      <c r="IU218" s="188"/>
      <c r="IV218" s="188"/>
      <c r="IW218" s="188"/>
      <c r="IX218" s="188"/>
      <c r="IY218" s="188"/>
      <c r="IZ218" s="188"/>
      <c r="JA218" s="188"/>
      <c r="JB218" s="188"/>
      <c r="JC218" s="188"/>
      <c r="JD218" s="188"/>
      <c r="JE218" s="188"/>
      <c r="JF218" s="188"/>
      <c r="JG218" s="188"/>
      <c r="JH218" s="188"/>
      <c r="JI218" s="188"/>
      <c r="JJ218" s="188"/>
      <c r="JK218" s="188"/>
      <c r="JL218" s="188"/>
      <c r="JM218" s="188"/>
      <c r="JN218" s="188"/>
      <c r="JO218" s="188"/>
      <c r="JP218" s="188"/>
      <c r="JQ218" s="188"/>
    </row>
    <row r="219" spans="193:277">
      <c r="GK219" s="376"/>
      <c r="GL219" s="362"/>
      <c r="GM219" s="307"/>
      <c r="GN219" s="224"/>
      <c r="GO219" s="188"/>
      <c r="GP219" s="923"/>
      <c r="GQ219" s="219"/>
      <c r="GR219" s="188"/>
      <c r="GS219" s="188"/>
      <c r="GT219" s="224"/>
      <c r="GU219" s="224"/>
      <c r="GV219" s="224"/>
      <c r="GW219" s="224"/>
      <c r="GX219" s="224"/>
      <c r="GY219" s="188"/>
      <c r="GZ219" s="401"/>
      <c r="HA219" s="188"/>
      <c r="HB219" s="188"/>
      <c r="HC219" s="188"/>
      <c r="HD219" s="188"/>
      <c r="HE219" s="188"/>
      <c r="HF219" s="188"/>
      <c r="HG219" s="188"/>
      <c r="HH219" s="401"/>
      <c r="HI219" s="188"/>
      <c r="HJ219" s="188"/>
      <c r="HK219" s="188"/>
      <c r="HL219" s="188"/>
      <c r="HM219" s="188"/>
      <c r="HN219" s="188"/>
      <c r="HO219" s="188"/>
      <c r="HP219" s="401"/>
      <c r="HQ219" s="188"/>
      <c r="HR219" s="188"/>
      <c r="HS219" s="188"/>
      <c r="HT219" s="188"/>
      <c r="HU219" s="188"/>
      <c r="HV219" s="188"/>
      <c r="HW219" s="188"/>
      <c r="HX219" s="188"/>
      <c r="HZ219" s="188"/>
      <c r="IA219" s="188"/>
      <c r="IB219" s="188"/>
      <c r="IC219" s="188"/>
      <c r="ID219" s="188"/>
      <c r="IE219" s="188"/>
      <c r="IF219" s="188"/>
      <c r="IG219" s="188"/>
      <c r="IH219" s="188"/>
      <c r="II219" s="188"/>
      <c r="IJ219" s="188"/>
      <c r="IK219" s="188"/>
      <c r="IL219" s="401"/>
      <c r="IS219" s="188"/>
      <c r="IT219" s="188"/>
      <c r="IU219" s="188"/>
      <c r="IV219" s="188"/>
      <c r="IW219" s="188"/>
      <c r="IX219" s="188"/>
      <c r="IY219" s="188"/>
      <c r="IZ219" s="188"/>
      <c r="JA219" s="188"/>
      <c r="JB219" s="188"/>
      <c r="JC219" s="188"/>
      <c r="JD219" s="188"/>
      <c r="JE219" s="188"/>
      <c r="JF219" s="188"/>
      <c r="JG219" s="188"/>
      <c r="JH219" s="188"/>
      <c r="JI219" s="188"/>
      <c r="JJ219" s="188"/>
      <c r="JK219" s="188"/>
      <c r="JL219" s="188"/>
      <c r="JM219" s="188"/>
      <c r="JN219" s="188"/>
      <c r="JO219" s="188"/>
      <c r="JP219" s="188"/>
      <c r="JQ219" s="188"/>
    </row>
    <row r="220" spans="193:277">
      <c r="GK220" s="376"/>
      <c r="GL220" s="362"/>
      <c r="GM220" s="307"/>
      <c r="GN220" s="224"/>
      <c r="GO220" s="188"/>
      <c r="GP220" s="923"/>
      <c r="GQ220" s="219"/>
      <c r="GR220" s="188"/>
      <c r="GS220" s="188"/>
      <c r="GT220" s="224"/>
      <c r="GU220" s="224"/>
      <c r="GV220" s="224"/>
      <c r="GW220" s="224"/>
      <c r="GX220" s="224"/>
      <c r="GY220" s="188"/>
      <c r="GZ220" s="401"/>
      <c r="HA220" s="188"/>
      <c r="HB220" s="188"/>
      <c r="HC220" s="188"/>
      <c r="HD220" s="188"/>
      <c r="HE220" s="188"/>
      <c r="HF220" s="188"/>
      <c r="HG220" s="188"/>
      <c r="HH220" s="401"/>
      <c r="HI220" s="188"/>
      <c r="HJ220" s="188"/>
      <c r="HK220" s="188"/>
      <c r="HL220" s="188"/>
      <c r="HM220" s="188"/>
      <c r="HN220" s="188"/>
      <c r="HO220" s="188"/>
      <c r="HP220" s="401"/>
      <c r="HQ220" s="188"/>
      <c r="HR220" s="188"/>
      <c r="HS220" s="188"/>
      <c r="HT220" s="188"/>
      <c r="HU220" s="188"/>
      <c r="HV220" s="188"/>
      <c r="HW220" s="188"/>
      <c r="HX220" s="188"/>
      <c r="HZ220" s="188"/>
      <c r="IA220" s="188"/>
      <c r="IB220" s="188"/>
      <c r="IC220" s="188"/>
      <c r="ID220" s="188"/>
      <c r="IE220" s="188"/>
      <c r="IF220" s="188"/>
      <c r="IG220" s="188"/>
      <c r="IH220" s="188"/>
      <c r="II220" s="188"/>
      <c r="IJ220" s="188"/>
      <c r="IK220" s="188"/>
      <c r="IL220" s="401"/>
      <c r="IS220" s="188"/>
      <c r="IT220" s="188"/>
      <c r="IU220" s="188"/>
      <c r="IV220" s="188"/>
      <c r="IW220" s="188"/>
      <c r="IX220" s="188"/>
      <c r="IY220" s="188"/>
      <c r="IZ220" s="188"/>
      <c r="JA220" s="188"/>
      <c r="JB220" s="188"/>
      <c r="JC220" s="188"/>
      <c r="JD220" s="188"/>
      <c r="JE220" s="188"/>
      <c r="JF220" s="188"/>
      <c r="JG220" s="188"/>
      <c r="JH220" s="188"/>
      <c r="JI220" s="188"/>
      <c r="JJ220" s="188"/>
      <c r="JK220" s="188"/>
      <c r="JL220" s="188"/>
      <c r="JM220" s="188"/>
      <c r="JN220" s="188"/>
      <c r="JO220" s="188"/>
      <c r="JP220" s="188"/>
      <c r="JQ220" s="188"/>
    </row>
    <row r="221" spans="193:277">
      <c r="GK221" s="376"/>
      <c r="GL221" s="362"/>
      <c r="GM221" s="307"/>
      <c r="GN221" s="224"/>
      <c r="GO221" s="188"/>
      <c r="GP221" s="923"/>
      <c r="GQ221" s="219"/>
      <c r="GR221" s="188"/>
      <c r="GS221" s="188"/>
      <c r="GT221" s="224"/>
      <c r="GU221" s="224"/>
      <c r="GV221" s="224"/>
      <c r="GW221" s="224"/>
      <c r="GX221" s="224"/>
      <c r="GY221" s="188"/>
      <c r="GZ221" s="401"/>
      <c r="HA221" s="188"/>
      <c r="HB221" s="188"/>
      <c r="HC221" s="188"/>
      <c r="HD221" s="188"/>
      <c r="HE221" s="188"/>
      <c r="HF221" s="188"/>
      <c r="HG221" s="188"/>
      <c r="HH221" s="401"/>
      <c r="HI221" s="188"/>
      <c r="HJ221" s="188"/>
      <c r="HK221" s="188"/>
      <c r="HL221" s="188"/>
      <c r="HM221" s="188"/>
      <c r="HN221" s="188"/>
      <c r="HO221" s="188"/>
      <c r="HP221" s="401"/>
      <c r="HQ221" s="188"/>
      <c r="HR221" s="188"/>
      <c r="HS221" s="188"/>
      <c r="HT221" s="188"/>
      <c r="HU221" s="188"/>
      <c r="HV221" s="188"/>
      <c r="HW221" s="188"/>
      <c r="HX221" s="188"/>
      <c r="HZ221" s="188"/>
      <c r="IA221" s="188"/>
      <c r="IB221" s="188"/>
      <c r="IC221" s="188"/>
      <c r="ID221" s="188"/>
      <c r="IE221" s="188"/>
      <c r="IF221" s="188"/>
      <c r="IG221" s="188"/>
      <c r="IH221" s="188"/>
      <c r="II221" s="188"/>
      <c r="IJ221" s="188"/>
      <c r="IK221" s="188"/>
      <c r="IL221" s="401"/>
      <c r="IS221" s="188"/>
      <c r="IT221" s="188"/>
      <c r="IU221" s="188"/>
      <c r="IV221" s="188"/>
      <c r="IW221" s="188"/>
      <c r="IX221" s="188"/>
      <c r="IY221" s="188"/>
      <c r="IZ221" s="188"/>
      <c r="JA221" s="188"/>
      <c r="JB221" s="188"/>
      <c r="JC221" s="188"/>
      <c r="JD221" s="188"/>
      <c r="JE221" s="188"/>
      <c r="JF221" s="188"/>
      <c r="JG221" s="188"/>
      <c r="JH221" s="188"/>
      <c r="JI221" s="188"/>
      <c r="JJ221" s="188"/>
      <c r="JK221" s="188"/>
      <c r="JL221" s="188"/>
      <c r="JM221" s="188"/>
      <c r="JN221" s="188"/>
      <c r="JO221" s="188"/>
      <c r="JP221" s="188"/>
      <c r="JQ221" s="188"/>
    </row>
    <row r="222" spans="193:277">
      <c r="GK222" s="376"/>
      <c r="GL222" s="362"/>
      <c r="GM222" s="307"/>
      <c r="GN222" s="224"/>
      <c r="GO222" s="188"/>
      <c r="GP222" s="923"/>
      <c r="GQ222" s="219"/>
      <c r="GR222" s="188"/>
      <c r="GS222" s="188"/>
      <c r="GT222" s="224"/>
      <c r="GU222" s="224"/>
      <c r="GV222" s="224"/>
      <c r="GW222" s="224"/>
      <c r="GX222" s="224"/>
      <c r="GY222" s="188"/>
      <c r="GZ222" s="401"/>
      <c r="HA222" s="188"/>
      <c r="HB222" s="188"/>
      <c r="HC222" s="188"/>
      <c r="HD222" s="188"/>
      <c r="HE222" s="188"/>
      <c r="HF222" s="188"/>
      <c r="HG222" s="188"/>
      <c r="HH222" s="401"/>
      <c r="HI222" s="188"/>
      <c r="HJ222" s="188"/>
      <c r="HK222" s="188"/>
      <c r="HL222" s="188"/>
      <c r="HM222" s="188"/>
      <c r="HN222" s="188"/>
      <c r="HO222" s="188"/>
      <c r="HP222" s="401"/>
      <c r="HQ222" s="188"/>
      <c r="HR222" s="188"/>
      <c r="HS222" s="188"/>
      <c r="HT222" s="188"/>
      <c r="HU222" s="188"/>
      <c r="HV222" s="188"/>
      <c r="HW222" s="188"/>
      <c r="HX222" s="188"/>
      <c r="HZ222" s="188"/>
      <c r="IA222" s="188"/>
      <c r="IB222" s="188"/>
      <c r="IC222" s="188"/>
      <c r="ID222" s="188"/>
      <c r="IE222" s="188"/>
      <c r="IF222" s="188"/>
      <c r="IG222" s="188"/>
      <c r="IH222" s="188"/>
      <c r="II222" s="188"/>
      <c r="IJ222" s="188"/>
      <c r="IK222" s="188"/>
      <c r="IL222" s="401"/>
      <c r="IS222" s="188"/>
      <c r="IT222" s="188"/>
      <c r="IU222" s="188"/>
      <c r="IV222" s="188"/>
      <c r="IW222" s="188"/>
      <c r="IX222" s="188"/>
      <c r="IY222" s="188"/>
      <c r="IZ222" s="188"/>
      <c r="JA222" s="188"/>
      <c r="JB222" s="188"/>
      <c r="JC222" s="188"/>
      <c r="JD222" s="188"/>
      <c r="JE222" s="188"/>
      <c r="JF222" s="188"/>
      <c r="JG222" s="188"/>
      <c r="JH222" s="188"/>
      <c r="JI222" s="188"/>
      <c r="JJ222" s="188"/>
      <c r="JK222" s="188"/>
      <c r="JL222" s="188"/>
      <c r="JM222" s="188"/>
      <c r="JN222" s="188"/>
      <c r="JO222" s="188"/>
      <c r="JP222" s="188"/>
      <c r="JQ222" s="188"/>
    </row>
    <row r="223" spans="193:277">
      <c r="GK223" s="376"/>
      <c r="GL223" s="362"/>
      <c r="GM223" s="307"/>
      <c r="GN223" s="224"/>
      <c r="GO223" s="188"/>
      <c r="GP223" s="923"/>
      <c r="GQ223" s="219"/>
      <c r="GR223" s="188"/>
      <c r="GS223" s="188"/>
      <c r="GT223" s="224"/>
      <c r="GU223" s="224"/>
      <c r="GV223" s="224"/>
      <c r="GW223" s="224"/>
      <c r="GX223" s="224"/>
      <c r="GY223" s="188"/>
      <c r="GZ223" s="401"/>
      <c r="HA223" s="188"/>
      <c r="HB223" s="188"/>
      <c r="HC223" s="188"/>
      <c r="HD223" s="188"/>
      <c r="HE223" s="188"/>
      <c r="HF223" s="188"/>
      <c r="HG223" s="188"/>
      <c r="HH223" s="401"/>
      <c r="HI223" s="188"/>
      <c r="HJ223" s="188"/>
      <c r="HK223" s="188"/>
      <c r="HL223" s="188"/>
      <c r="HM223" s="188"/>
      <c r="HN223" s="188"/>
      <c r="HO223" s="188"/>
      <c r="HP223" s="401"/>
      <c r="HQ223" s="188"/>
      <c r="HR223" s="188"/>
      <c r="HS223" s="188"/>
      <c r="HT223" s="188"/>
      <c r="HU223" s="188"/>
      <c r="HV223" s="188"/>
      <c r="HW223" s="188"/>
      <c r="HX223" s="188"/>
      <c r="HZ223" s="188"/>
      <c r="IA223" s="188"/>
      <c r="IB223" s="188"/>
      <c r="IC223" s="188"/>
      <c r="ID223" s="188"/>
      <c r="IE223" s="188"/>
      <c r="IF223" s="188"/>
      <c r="IG223" s="188"/>
      <c r="IH223" s="188"/>
      <c r="II223" s="188"/>
      <c r="IJ223" s="188"/>
      <c r="IK223" s="188"/>
      <c r="IL223" s="401"/>
      <c r="IS223" s="188"/>
      <c r="IT223" s="188"/>
      <c r="IU223" s="188"/>
      <c r="IV223" s="188"/>
      <c r="IW223" s="188"/>
      <c r="IX223" s="188"/>
      <c r="IY223" s="188"/>
      <c r="IZ223" s="188"/>
      <c r="JA223" s="188"/>
      <c r="JB223" s="188"/>
      <c r="JC223" s="188"/>
      <c r="JD223" s="188"/>
      <c r="JE223" s="188"/>
      <c r="JF223" s="188"/>
      <c r="JG223" s="188"/>
      <c r="JH223" s="188"/>
      <c r="JI223" s="188"/>
      <c r="JJ223" s="188"/>
      <c r="JK223" s="188"/>
      <c r="JL223" s="188"/>
      <c r="JM223" s="188"/>
      <c r="JN223" s="188"/>
      <c r="JO223" s="188"/>
      <c r="JP223" s="188"/>
      <c r="JQ223" s="188"/>
    </row>
    <row r="224" spans="193:277">
      <c r="GK224" s="376"/>
      <c r="GL224" s="362"/>
      <c r="GM224" s="307"/>
      <c r="GN224" s="224"/>
      <c r="GO224" s="188"/>
      <c r="GP224" s="923"/>
      <c r="GQ224" s="219"/>
      <c r="GR224" s="188"/>
      <c r="GS224" s="188"/>
      <c r="GT224" s="224"/>
      <c r="GU224" s="224"/>
      <c r="GV224" s="224"/>
      <c r="GW224" s="224"/>
      <c r="GX224" s="224"/>
      <c r="GY224" s="188"/>
      <c r="GZ224" s="401"/>
      <c r="HA224" s="188"/>
      <c r="HB224" s="188"/>
      <c r="HC224" s="188"/>
      <c r="HD224" s="188"/>
      <c r="HE224" s="188"/>
      <c r="HF224" s="188"/>
      <c r="HG224" s="188"/>
      <c r="HH224" s="401"/>
      <c r="HI224" s="188"/>
      <c r="HJ224" s="188"/>
      <c r="HK224" s="188"/>
      <c r="HL224" s="188"/>
      <c r="HM224" s="188"/>
      <c r="HN224" s="188"/>
      <c r="HO224" s="188"/>
      <c r="HP224" s="401"/>
      <c r="HQ224" s="188"/>
      <c r="HR224" s="188"/>
      <c r="HS224" s="188"/>
      <c r="HT224" s="188"/>
      <c r="HU224" s="188"/>
      <c r="HV224" s="188"/>
      <c r="HW224" s="188"/>
      <c r="HX224" s="188"/>
      <c r="HZ224" s="188"/>
      <c r="IA224" s="188"/>
      <c r="IB224" s="188"/>
      <c r="IC224" s="188"/>
      <c r="ID224" s="188"/>
      <c r="IE224" s="188"/>
      <c r="IF224" s="188"/>
      <c r="IG224" s="188"/>
      <c r="IH224" s="188"/>
      <c r="II224" s="188"/>
      <c r="IJ224" s="188"/>
      <c r="IK224" s="188"/>
      <c r="IL224" s="401"/>
      <c r="IS224" s="188"/>
      <c r="IT224" s="188"/>
      <c r="IU224" s="188"/>
      <c r="IV224" s="188"/>
      <c r="IW224" s="188"/>
      <c r="IX224" s="188"/>
      <c r="IY224" s="188"/>
      <c r="IZ224" s="188"/>
      <c r="JA224" s="188"/>
      <c r="JB224" s="188"/>
      <c r="JC224" s="188"/>
      <c r="JD224" s="188"/>
      <c r="JE224" s="188"/>
      <c r="JF224" s="188"/>
      <c r="JG224" s="188"/>
      <c r="JH224" s="188"/>
      <c r="JI224" s="188"/>
      <c r="JJ224" s="188"/>
      <c r="JK224" s="188"/>
      <c r="JL224" s="188"/>
      <c r="JM224" s="188"/>
      <c r="JN224" s="188"/>
      <c r="JO224" s="188"/>
      <c r="JP224" s="188"/>
      <c r="JQ224" s="188"/>
    </row>
    <row r="225" spans="193:277">
      <c r="GK225" s="376"/>
      <c r="GL225" s="362"/>
      <c r="GM225" s="307"/>
      <c r="GN225" s="224"/>
      <c r="GO225" s="188"/>
      <c r="GP225" s="923"/>
      <c r="GQ225" s="219"/>
      <c r="GR225" s="188"/>
      <c r="GS225" s="188"/>
      <c r="GT225" s="224"/>
      <c r="GU225" s="224"/>
      <c r="GV225" s="224"/>
      <c r="GW225" s="224"/>
      <c r="GX225" s="224"/>
      <c r="GY225" s="188"/>
      <c r="GZ225" s="401"/>
      <c r="HA225" s="188"/>
      <c r="HB225" s="188"/>
      <c r="HC225" s="188"/>
      <c r="HD225" s="188"/>
      <c r="HE225" s="188"/>
      <c r="HF225" s="188"/>
      <c r="HG225" s="188"/>
      <c r="HH225" s="401"/>
      <c r="HI225" s="188"/>
      <c r="HJ225" s="188"/>
      <c r="HK225" s="188"/>
      <c r="HL225" s="188"/>
      <c r="HM225" s="188"/>
      <c r="HN225" s="188"/>
      <c r="HO225" s="188"/>
      <c r="HP225" s="401"/>
      <c r="HQ225" s="188"/>
      <c r="HR225" s="188"/>
      <c r="HS225" s="188"/>
      <c r="HT225" s="188"/>
      <c r="HU225" s="188"/>
      <c r="HV225" s="188"/>
      <c r="HW225" s="188"/>
      <c r="HX225" s="188"/>
      <c r="HZ225" s="188"/>
      <c r="IA225" s="188"/>
      <c r="IB225" s="188"/>
      <c r="IC225" s="188"/>
      <c r="ID225" s="188"/>
      <c r="IE225" s="188"/>
      <c r="IF225" s="188"/>
      <c r="IG225" s="188"/>
      <c r="IH225" s="188"/>
      <c r="II225" s="188"/>
      <c r="IJ225" s="188"/>
      <c r="IK225" s="188"/>
      <c r="IL225" s="401"/>
      <c r="IS225" s="188"/>
      <c r="IT225" s="188"/>
      <c r="IU225" s="188"/>
      <c r="IV225" s="188"/>
      <c r="IW225" s="188"/>
      <c r="IX225" s="188"/>
      <c r="IY225" s="188"/>
      <c r="IZ225" s="188"/>
      <c r="JA225" s="188"/>
      <c r="JB225" s="188"/>
      <c r="JC225" s="188"/>
      <c r="JD225" s="188"/>
      <c r="JE225" s="188"/>
      <c r="JF225" s="188"/>
      <c r="JG225" s="188"/>
      <c r="JH225" s="188"/>
      <c r="JI225" s="188"/>
      <c r="JJ225" s="188"/>
      <c r="JK225" s="188"/>
      <c r="JL225" s="188"/>
      <c r="JM225" s="188"/>
      <c r="JN225" s="188"/>
      <c r="JO225" s="188"/>
      <c r="JP225" s="188"/>
      <c r="JQ225" s="188"/>
    </row>
    <row r="226" spans="193:277">
      <c r="GK226" s="376"/>
      <c r="GL226" s="362"/>
      <c r="GM226" s="307"/>
      <c r="GN226" s="224"/>
      <c r="GO226" s="188"/>
      <c r="GP226" s="923"/>
      <c r="GQ226" s="219"/>
      <c r="GR226" s="188"/>
      <c r="GS226" s="188"/>
      <c r="GT226" s="224"/>
      <c r="GU226" s="224"/>
      <c r="GV226" s="224"/>
      <c r="GW226" s="224"/>
      <c r="GX226" s="224"/>
      <c r="GY226" s="188"/>
      <c r="GZ226" s="401"/>
      <c r="HA226" s="188"/>
      <c r="HB226" s="188"/>
      <c r="HC226" s="188"/>
      <c r="HD226" s="188"/>
      <c r="HE226" s="188"/>
      <c r="HF226" s="188"/>
      <c r="HG226" s="188"/>
      <c r="HH226" s="401"/>
      <c r="HI226" s="188"/>
      <c r="HJ226" s="188"/>
      <c r="HK226" s="188"/>
      <c r="HL226" s="188"/>
      <c r="HM226" s="188"/>
      <c r="HN226" s="188"/>
      <c r="HO226" s="188"/>
      <c r="HP226" s="401"/>
      <c r="HQ226" s="188"/>
      <c r="HR226" s="188"/>
      <c r="HS226" s="188"/>
      <c r="HT226" s="188"/>
      <c r="HU226" s="188"/>
      <c r="HV226" s="188"/>
      <c r="HW226" s="188"/>
      <c r="HX226" s="188"/>
      <c r="HZ226" s="188"/>
      <c r="IA226" s="188"/>
      <c r="IB226" s="188"/>
      <c r="IC226" s="188"/>
      <c r="ID226" s="188"/>
      <c r="IE226" s="188"/>
      <c r="IF226" s="188"/>
      <c r="IG226" s="188"/>
      <c r="IH226" s="188"/>
      <c r="II226" s="188"/>
      <c r="IJ226" s="188"/>
      <c r="IK226" s="188"/>
      <c r="IL226" s="401"/>
      <c r="IS226" s="188"/>
      <c r="IT226" s="188"/>
      <c r="IU226" s="188"/>
      <c r="IV226" s="188"/>
      <c r="IW226" s="188"/>
      <c r="IX226" s="188"/>
      <c r="IY226" s="188"/>
      <c r="IZ226" s="188"/>
      <c r="JA226" s="188"/>
      <c r="JB226" s="188"/>
      <c r="JC226" s="188"/>
      <c r="JD226" s="188"/>
      <c r="JE226" s="188"/>
      <c r="JF226" s="188"/>
      <c r="JG226" s="188"/>
      <c r="JH226" s="188"/>
      <c r="JI226" s="188"/>
      <c r="JJ226" s="188"/>
      <c r="JK226" s="188"/>
      <c r="JL226" s="188"/>
      <c r="JM226" s="188"/>
      <c r="JN226" s="188"/>
      <c r="JO226" s="188"/>
      <c r="JP226" s="188"/>
      <c r="JQ226" s="188"/>
    </row>
    <row r="227" spans="193:277">
      <c r="GK227" s="376"/>
      <c r="GL227" s="362"/>
      <c r="GM227" s="307"/>
      <c r="GN227" s="224"/>
      <c r="GO227" s="188"/>
      <c r="GP227" s="923"/>
      <c r="GQ227" s="219"/>
      <c r="GR227" s="188"/>
      <c r="GS227" s="188"/>
      <c r="GT227" s="224"/>
      <c r="GU227" s="224"/>
      <c r="GV227" s="224"/>
      <c r="GW227" s="224"/>
      <c r="GX227" s="224"/>
      <c r="GY227" s="188"/>
      <c r="GZ227" s="401"/>
      <c r="HA227" s="188"/>
      <c r="HB227" s="188"/>
      <c r="HC227" s="188"/>
      <c r="HD227" s="188"/>
      <c r="HE227" s="188"/>
      <c r="HF227" s="188"/>
      <c r="HG227" s="188"/>
      <c r="HH227" s="401"/>
      <c r="HI227" s="188"/>
      <c r="HJ227" s="188"/>
      <c r="HK227" s="188"/>
      <c r="HL227" s="188"/>
      <c r="HM227" s="188"/>
      <c r="HN227" s="188"/>
      <c r="HO227" s="188"/>
      <c r="HP227" s="401"/>
      <c r="HQ227" s="188"/>
      <c r="HR227" s="188"/>
      <c r="HS227" s="188"/>
      <c r="HT227" s="188"/>
      <c r="HU227" s="188"/>
      <c r="HV227" s="188"/>
      <c r="HW227" s="188"/>
      <c r="HX227" s="188"/>
      <c r="HZ227" s="188"/>
      <c r="IA227" s="188"/>
      <c r="IB227" s="188"/>
      <c r="IC227" s="188"/>
      <c r="ID227" s="188"/>
      <c r="IE227" s="188"/>
      <c r="IF227" s="188"/>
      <c r="IG227" s="188"/>
      <c r="IH227" s="188"/>
      <c r="II227" s="188"/>
      <c r="IJ227" s="188"/>
      <c r="IK227" s="188"/>
      <c r="IL227" s="401"/>
      <c r="IS227" s="188"/>
      <c r="IT227" s="188"/>
      <c r="IU227" s="188"/>
      <c r="IV227" s="188"/>
      <c r="IW227" s="188"/>
      <c r="IX227" s="188"/>
      <c r="IY227" s="188"/>
      <c r="IZ227" s="188"/>
      <c r="JA227" s="188"/>
      <c r="JB227" s="188"/>
      <c r="JC227" s="188"/>
      <c r="JD227" s="188"/>
      <c r="JE227" s="188"/>
      <c r="JF227" s="188"/>
      <c r="JG227" s="188"/>
      <c r="JH227" s="188"/>
      <c r="JI227" s="188"/>
      <c r="JJ227" s="188"/>
      <c r="JK227" s="188"/>
      <c r="JL227" s="188"/>
      <c r="JM227" s="188"/>
      <c r="JN227" s="188"/>
      <c r="JO227" s="188"/>
      <c r="JP227" s="188"/>
      <c r="JQ227" s="188"/>
    </row>
    <row r="228" spans="193:277">
      <c r="GK228" s="376"/>
      <c r="GL228" s="362"/>
      <c r="GM228" s="307"/>
      <c r="GN228" s="224"/>
      <c r="GO228" s="188"/>
      <c r="GP228" s="923"/>
      <c r="GQ228" s="219"/>
      <c r="GR228" s="188"/>
      <c r="GS228" s="188"/>
      <c r="GT228" s="224"/>
      <c r="GU228" s="224"/>
      <c r="GV228" s="224"/>
      <c r="GW228" s="224"/>
      <c r="GX228" s="224"/>
      <c r="GY228" s="188"/>
      <c r="GZ228" s="401"/>
      <c r="HA228" s="188"/>
      <c r="HB228" s="188"/>
      <c r="HC228" s="188"/>
      <c r="HD228" s="188"/>
      <c r="HE228" s="188"/>
      <c r="HF228" s="188"/>
      <c r="HG228" s="188"/>
      <c r="HH228" s="401"/>
      <c r="HI228" s="188"/>
      <c r="HJ228" s="188"/>
      <c r="HK228" s="188"/>
      <c r="HL228" s="188"/>
      <c r="HM228" s="188"/>
      <c r="HN228" s="188"/>
      <c r="HO228" s="188"/>
      <c r="HP228" s="401"/>
      <c r="HQ228" s="188"/>
      <c r="HR228" s="188"/>
      <c r="HS228" s="188"/>
      <c r="HT228" s="188"/>
      <c r="HU228" s="188"/>
      <c r="HV228" s="188"/>
      <c r="HW228" s="188"/>
      <c r="HX228" s="188"/>
      <c r="HZ228" s="188"/>
      <c r="IA228" s="188"/>
      <c r="IB228" s="188"/>
      <c r="IC228" s="188"/>
      <c r="ID228" s="188"/>
      <c r="IE228" s="188"/>
      <c r="IF228" s="188"/>
      <c r="IG228" s="188"/>
      <c r="IH228" s="188"/>
      <c r="II228" s="188"/>
      <c r="IJ228" s="188"/>
      <c r="IK228" s="188"/>
      <c r="IL228" s="401"/>
      <c r="IS228" s="188"/>
      <c r="IT228" s="188"/>
      <c r="IU228" s="188"/>
      <c r="IV228" s="188"/>
      <c r="IW228" s="188"/>
      <c r="IX228" s="188"/>
      <c r="IY228" s="188"/>
      <c r="IZ228" s="188"/>
      <c r="JA228" s="188"/>
      <c r="JB228" s="188"/>
      <c r="JC228" s="188"/>
      <c r="JD228" s="188"/>
      <c r="JE228" s="188"/>
      <c r="JF228" s="188"/>
      <c r="JG228" s="188"/>
      <c r="JH228" s="188"/>
      <c r="JI228" s="188"/>
      <c r="JJ228" s="188"/>
      <c r="JK228" s="188"/>
      <c r="JL228" s="188"/>
      <c r="JM228" s="188"/>
      <c r="JN228" s="188"/>
      <c r="JO228" s="188"/>
      <c r="JP228" s="188"/>
      <c r="JQ228" s="188"/>
    </row>
    <row r="229" spans="193:277">
      <c r="GK229" s="376"/>
      <c r="GL229" s="362"/>
      <c r="GM229" s="307"/>
      <c r="GN229" s="224"/>
      <c r="GO229" s="188"/>
      <c r="GP229" s="923"/>
      <c r="GQ229" s="219"/>
      <c r="GR229" s="188"/>
      <c r="GS229" s="188"/>
      <c r="GT229" s="224"/>
      <c r="GU229" s="224"/>
      <c r="GV229" s="224"/>
      <c r="GW229" s="224"/>
      <c r="GX229" s="224"/>
      <c r="GY229" s="188"/>
      <c r="GZ229" s="401"/>
      <c r="HA229" s="188"/>
      <c r="HB229" s="188"/>
      <c r="HC229" s="188"/>
      <c r="HD229" s="188"/>
      <c r="HE229" s="188"/>
      <c r="HF229" s="188"/>
      <c r="HG229" s="188"/>
      <c r="HH229" s="401"/>
      <c r="HI229" s="188"/>
      <c r="HJ229" s="188"/>
      <c r="HK229" s="188"/>
      <c r="HL229" s="188"/>
      <c r="HM229" s="188"/>
      <c r="HN229" s="188"/>
      <c r="HO229" s="188"/>
      <c r="HP229" s="401"/>
      <c r="HQ229" s="188"/>
      <c r="HR229" s="188"/>
      <c r="HS229" s="188"/>
      <c r="HT229" s="188"/>
      <c r="HU229" s="188"/>
      <c r="HV229" s="188"/>
      <c r="HW229" s="188"/>
      <c r="HX229" s="188"/>
      <c r="HZ229" s="188"/>
      <c r="IA229" s="188"/>
      <c r="IB229" s="188"/>
      <c r="IC229" s="188"/>
      <c r="ID229" s="188"/>
      <c r="IE229" s="188"/>
      <c r="IF229" s="188"/>
      <c r="IG229" s="188"/>
      <c r="IH229" s="188"/>
      <c r="II229" s="188"/>
      <c r="IJ229" s="188"/>
      <c r="IK229" s="188"/>
      <c r="IL229" s="401"/>
      <c r="IS229" s="188"/>
      <c r="IT229" s="188"/>
      <c r="IU229" s="188"/>
      <c r="IV229" s="188"/>
      <c r="IW229" s="188"/>
      <c r="IX229" s="188"/>
      <c r="IY229" s="188"/>
      <c r="IZ229" s="188"/>
      <c r="JA229" s="188"/>
      <c r="JB229" s="188"/>
      <c r="JC229" s="188"/>
      <c r="JD229" s="188"/>
      <c r="JE229" s="188"/>
      <c r="JF229" s="188"/>
      <c r="JG229" s="188"/>
      <c r="JH229" s="188"/>
      <c r="JI229" s="188"/>
      <c r="JJ229" s="188"/>
      <c r="JK229" s="188"/>
      <c r="JL229" s="188"/>
      <c r="JM229" s="188"/>
      <c r="JN229" s="188"/>
      <c r="JO229" s="188"/>
      <c r="JP229" s="188"/>
      <c r="JQ229" s="188"/>
    </row>
    <row r="230" spans="193:277">
      <c r="GK230" s="376"/>
      <c r="GL230" s="362"/>
      <c r="GM230" s="307"/>
      <c r="GN230" s="224"/>
      <c r="GO230" s="188"/>
      <c r="GP230" s="923"/>
      <c r="GQ230" s="219"/>
      <c r="GR230" s="188"/>
      <c r="GS230" s="188"/>
      <c r="GT230" s="224"/>
      <c r="GU230" s="224"/>
      <c r="GV230" s="224"/>
      <c r="GW230" s="224"/>
      <c r="GX230" s="224"/>
      <c r="GY230" s="188"/>
      <c r="GZ230" s="401"/>
      <c r="HA230" s="188"/>
      <c r="HB230" s="188"/>
      <c r="HC230" s="188"/>
      <c r="HD230" s="188"/>
      <c r="HE230" s="188"/>
      <c r="HF230" s="188"/>
      <c r="HG230" s="188"/>
      <c r="HH230" s="401"/>
      <c r="HI230" s="188"/>
      <c r="HJ230" s="188"/>
      <c r="HK230" s="188"/>
      <c r="HL230" s="188"/>
      <c r="HM230" s="188"/>
      <c r="HN230" s="188"/>
      <c r="HO230" s="188"/>
      <c r="HP230" s="401"/>
      <c r="HQ230" s="188"/>
      <c r="HR230" s="188"/>
      <c r="HS230" s="188"/>
      <c r="HT230" s="188"/>
      <c r="HU230" s="188"/>
      <c r="HV230" s="188"/>
      <c r="HW230" s="188"/>
      <c r="HX230" s="188"/>
      <c r="HZ230" s="188"/>
      <c r="IA230" s="188"/>
      <c r="IB230" s="188"/>
      <c r="IC230" s="188"/>
      <c r="ID230" s="188"/>
      <c r="IE230" s="188"/>
      <c r="IF230" s="188"/>
      <c r="IG230" s="188"/>
      <c r="IH230" s="188"/>
      <c r="II230" s="188"/>
      <c r="IJ230" s="188"/>
      <c r="IK230" s="188"/>
      <c r="IL230" s="401"/>
      <c r="IS230" s="188"/>
      <c r="IT230" s="188"/>
      <c r="IU230" s="188"/>
      <c r="IV230" s="188"/>
      <c r="IW230" s="188"/>
      <c r="IX230" s="188"/>
      <c r="IY230" s="188"/>
      <c r="IZ230" s="188"/>
      <c r="JA230" s="188"/>
      <c r="JB230" s="188"/>
      <c r="JC230" s="188"/>
      <c r="JD230" s="188"/>
      <c r="JE230" s="188"/>
      <c r="JF230" s="188"/>
      <c r="JG230" s="188"/>
      <c r="JH230" s="188"/>
      <c r="JI230" s="188"/>
      <c r="JJ230" s="188"/>
      <c r="JK230" s="188"/>
      <c r="JL230" s="188"/>
      <c r="JM230" s="188"/>
      <c r="JN230" s="188"/>
      <c r="JO230" s="188"/>
      <c r="JP230" s="188"/>
      <c r="JQ230" s="188"/>
    </row>
    <row r="231" spans="193:277">
      <c r="GK231" s="376"/>
      <c r="GL231" s="362"/>
      <c r="GM231" s="307"/>
      <c r="GN231" s="224"/>
      <c r="GO231" s="188"/>
      <c r="GP231" s="923"/>
      <c r="GQ231" s="219"/>
      <c r="GR231" s="188"/>
      <c r="GS231" s="188"/>
      <c r="GT231" s="224"/>
      <c r="GU231" s="224"/>
      <c r="GV231" s="224"/>
      <c r="GW231" s="224"/>
      <c r="GX231" s="224"/>
      <c r="GY231" s="188"/>
      <c r="GZ231" s="401"/>
      <c r="HA231" s="188"/>
      <c r="HB231" s="188"/>
      <c r="HC231" s="188"/>
      <c r="HD231" s="188"/>
      <c r="HE231" s="188"/>
      <c r="HF231" s="188"/>
      <c r="HG231" s="188"/>
      <c r="HH231" s="401"/>
      <c r="HI231" s="188"/>
      <c r="HJ231" s="188"/>
      <c r="HK231" s="188"/>
      <c r="HL231" s="188"/>
      <c r="HM231" s="188"/>
      <c r="HN231" s="188"/>
      <c r="HO231" s="188"/>
      <c r="HP231" s="401"/>
      <c r="HQ231" s="188"/>
      <c r="HR231" s="188"/>
      <c r="HS231" s="188"/>
      <c r="HT231" s="188"/>
      <c r="HU231" s="188"/>
      <c r="HV231" s="188"/>
      <c r="HW231" s="188"/>
      <c r="HX231" s="188"/>
      <c r="HZ231" s="188"/>
      <c r="IA231" s="188"/>
      <c r="IB231" s="188"/>
      <c r="IC231" s="188"/>
      <c r="ID231" s="188"/>
      <c r="IE231" s="188"/>
      <c r="IF231" s="188"/>
      <c r="IG231" s="188"/>
      <c r="IH231" s="188"/>
      <c r="II231" s="188"/>
      <c r="IJ231" s="188"/>
      <c r="IK231" s="188"/>
      <c r="IL231" s="401"/>
      <c r="IS231" s="188"/>
      <c r="IT231" s="188"/>
      <c r="IU231" s="188"/>
      <c r="IV231" s="188"/>
      <c r="IW231" s="188"/>
      <c r="IX231" s="188"/>
      <c r="IY231" s="188"/>
      <c r="IZ231" s="188"/>
      <c r="JA231" s="188"/>
      <c r="JB231" s="188"/>
      <c r="JC231" s="188"/>
      <c r="JD231" s="188"/>
      <c r="JE231" s="188"/>
      <c r="JF231" s="188"/>
      <c r="JG231" s="188"/>
      <c r="JH231" s="188"/>
      <c r="JI231" s="188"/>
      <c r="JJ231" s="188"/>
      <c r="JK231" s="188"/>
      <c r="JL231" s="188"/>
      <c r="JM231" s="188"/>
      <c r="JN231" s="188"/>
      <c r="JO231" s="188"/>
      <c r="JP231" s="188"/>
      <c r="JQ231" s="188"/>
    </row>
    <row r="232" spans="193:277">
      <c r="GK232" s="376"/>
      <c r="GL232" s="362"/>
      <c r="GM232" s="307"/>
      <c r="GN232" s="224"/>
      <c r="GO232" s="188"/>
      <c r="GP232" s="923"/>
      <c r="GQ232" s="219"/>
      <c r="GR232" s="188"/>
      <c r="GS232" s="188"/>
      <c r="GT232" s="224"/>
      <c r="GU232" s="224"/>
      <c r="GV232" s="224"/>
      <c r="GW232" s="224"/>
      <c r="GX232" s="224"/>
      <c r="GY232" s="188"/>
      <c r="GZ232" s="401"/>
      <c r="HA232" s="188"/>
      <c r="HB232" s="188"/>
      <c r="HC232" s="188"/>
      <c r="HD232" s="188"/>
      <c r="HE232" s="188"/>
      <c r="HF232" s="188"/>
      <c r="HG232" s="188"/>
      <c r="HH232" s="401"/>
      <c r="HI232" s="188"/>
      <c r="HJ232" s="188"/>
      <c r="HK232" s="188"/>
      <c r="HL232" s="188"/>
      <c r="HM232" s="188"/>
      <c r="HN232" s="188"/>
      <c r="HO232" s="188"/>
      <c r="HP232" s="401"/>
      <c r="HQ232" s="188"/>
      <c r="HR232" s="188"/>
      <c r="HS232" s="188"/>
      <c r="HT232" s="188"/>
      <c r="HU232" s="188"/>
      <c r="HV232" s="188"/>
      <c r="HW232" s="188"/>
      <c r="HX232" s="188"/>
      <c r="HZ232" s="188"/>
      <c r="IA232" s="188"/>
      <c r="IB232" s="188"/>
      <c r="IC232" s="188"/>
      <c r="ID232" s="188"/>
      <c r="IE232" s="188"/>
      <c r="IF232" s="188"/>
      <c r="IG232" s="188"/>
      <c r="IH232" s="188"/>
      <c r="II232" s="188"/>
      <c r="IJ232" s="188"/>
      <c r="IK232" s="188"/>
      <c r="IL232" s="401"/>
      <c r="IS232" s="188"/>
      <c r="IT232" s="188"/>
      <c r="IU232" s="188"/>
      <c r="IV232" s="188"/>
      <c r="IW232" s="188"/>
      <c r="IX232" s="188"/>
      <c r="IY232" s="188"/>
      <c r="IZ232" s="188"/>
      <c r="JA232" s="188"/>
      <c r="JB232" s="188"/>
      <c r="JC232" s="188"/>
      <c r="JD232" s="188"/>
      <c r="JE232" s="188"/>
      <c r="JF232" s="188"/>
      <c r="JG232" s="188"/>
      <c r="JH232" s="188"/>
      <c r="JI232" s="188"/>
      <c r="JJ232" s="188"/>
      <c r="JK232" s="188"/>
      <c r="JL232" s="188"/>
      <c r="JM232" s="188"/>
      <c r="JN232" s="188"/>
      <c r="JO232" s="188"/>
      <c r="JP232" s="188"/>
      <c r="JQ232" s="188"/>
    </row>
    <row r="233" spans="193:277">
      <c r="GK233" s="376"/>
      <c r="GL233" s="362"/>
      <c r="GM233" s="307"/>
      <c r="GN233" s="224"/>
      <c r="GO233" s="188"/>
      <c r="GP233" s="923"/>
      <c r="GQ233" s="219"/>
      <c r="GR233" s="188"/>
      <c r="GS233" s="188"/>
      <c r="GT233" s="224"/>
      <c r="GU233" s="224"/>
      <c r="GV233" s="224"/>
      <c r="GW233" s="224"/>
      <c r="GX233" s="224"/>
      <c r="GY233" s="188"/>
      <c r="GZ233" s="401"/>
      <c r="HA233" s="188"/>
      <c r="HB233" s="188"/>
      <c r="HC233" s="188"/>
      <c r="HD233" s="188"/>
      <c r="HE233" s="188"/>
      <c r="HF233" s="188"/>
      <c r="HG233" s="188"/>
      <c r="HH233" s="401"/>
      <c r="HI233" s="188"/>
      <c r="HJ233" s="188"/>
      <c r="HK233" s="188"/>
      <c r="HL233" s="188"/>
      <c r="HM233" s="188"/>
      <c r="HN233" s="188"/>
      <c r="HO233" s="188"/>
      <c r="HP233" s="401"/>
      <c r="HQ233" s="188"/>
      <c r="HR233" s="188"/>
      <c r="HS233" s="188"/>
      <c r="HT233" s="188"/>
      <c r="HU233" s="188"/>
      <c r="HV233" s="188"/>
      <c r="HW233" s="188"/>
      <c r="HX233" s="188"/>
      <c r="HZ233" s="188"/>
      <c r="IA233" s="188"/>
      <c r="IB233" s="188"/>
      <c r="IC233" s="188"/>
      <c r="ID233" s="188"/>
      <c r="IE233" s="188"/>
      <c r="IF233" s="188"/>
      <c r="IG233" s="188"/>
      <c r="IH233" s="188"/>
      <c r="II233" s="188"/>
      <c r="IJ233" s="188"/>
      <c r="IK233" s="188"/>
      <c r="IL233" s="401"/>
      <c r="IS233" s="188"/>
      <c r="IT233" s="188"/>
      <c r="IU233" s="188"/>
      <c r="IV233" s="188"/>
      <c r="IW233" s="188"/>
      <c r="IX233" s="188"/>
      <c r="IY233" s="188"/>
      <c r="IZ233" s="188"/>
      <c r="JA233" s="188"/>
      <c r="JB233" s="188"/>
      <c r="JC233" s="188"/>
      <c r="JD233" s="188"/>
      <c r="JE233" s="188"/>
      <c r="JF233" s="188"/>
      <c r="JG233" s="188"/>
      <c r="JH233" s="188"/>
      <c r="JI233" s="188"/>
      <c r="JJ233" s="188"/>
      <c r="JK233" s="188"/>
      <c r="JL233" s="188"/>
      <c r="JM233" s="188"/>
      <c r="JN233" s="188"/>
      <c r="JO233" s="188"/>
      <c r="JP233" s="188"/>
      <c r="JQ233" s="188"/>
    </row>
    <row r="234" spans="193:277">
      <c r="GK234" s="376"/>
      <c r="GL234" s="362"/>
      <c r="GM234" s="307"/>
      <c r="GN234" s="224"/>
      <c r="GO234" s="188"/>
      <c r="GP234" s="923"/>
      <c r="GQ234" s="219"/>
      <c r="GR234" s="188"/>
      <c r="GS234" s="188"/>
      <c r="GT234" s="224"/>
      <c r="GU234" s="224"/>
      <c r="GV234" s="224"/>
      <c r="GW234" s="224"/>
      <c r="GX234" s="224"/>
      <c r="GY234" s="188"/>
      <c r="GZ234" s="401"/>
      <c r="HA234" s="188"/>
      <c r="HB234" s="188"/>
      <c r="HC234" s="188"/>
      <c r="HD234" s="188"/>
      <c r="HE234" s="188"/>
      <c r="HF234" s="188"/>
      <c r="HG234" s="188"/>
      <c r="HH234" s="401"/>
      <c r="HI234" s="188"/>
      <c r="HJ234" s="188"/>
      <c r="HK234" s="188"/>
      <c r="HL234" s="188"/>
      <c r="HM234" s="188"/>
      <c r="HN234" s="188"/>
      <c r="HO234" s="188"/>
      <c r="HP234" s="401"/>
      <c r="HQ234" s="188"/>
      <c r="HR234" s="188"/>
      <c r="HS234" s="188"/>
      <c r="HT234" s="188"/>
      <c r="HU234" s="188"/>
      <c r="HV234" s="188"/>
      <c r="HW234" s="188"/>
      <c r="HX234" s="188"/>
      <c r="HZ234" s="188"/>
      <c r="IA234" s="188"/>
      <c r="IB234" s="188"/>
      <c r="IC234" s="188"/>
      <c r="ID234" s="188"/>
      <c r="IE234" s="188"/>
      <c r="IF234" s="188"/>
      <c r="IG234" s="188"/>
      <c r="IH234" s="188"/>
      <c r="II234" s="188"/>
      <c r="IJ234" s="188"/>
      <c r="IK234" s="188"/>
      <c r="IL234" s="401"/>
      <c r="IS234" s="188"/>
      <c r="IT234" s="188"/>
      <c r="IU234" s="188"/>
      <c r="IV234" s="188"/>
      <c r="IW234" s="188"/>
      <c r="IX234" s="188"/>
      <c r="IY234" s="188"/>
      <c r="IZ234" s="188"/>
      <c r="JA234" s="188"/>
      <c r="JB234" s="188"/>
      <c r="JC234" s="188"/>
      <c r="JD234" s="188"/>
      <c r="JE234" s="188"/>
      <c r="JF234" s="188"/>
      <c r="JG234" s="188"/>
      <c r="JH234" s="188"/>
      <c r="JI234" s="188"/>
      <c r="JJ234" s="188"/>
      <c r="JK234" s="188"/>
      <c r="JL234" s="188"/>
      <c r="JM234" s="188"/>
      <c r="JN234" s="188"/>
      <c r="JO234" s="188"/>
      <c r="JP234" s="188"/>
      <c r="JQ234" s="188"/>
    </row>
    <row r="235" spans="193:277">
      <c r="GK235" s="376"/>
      <c r="GL235" s="362"/>
      <c r="GM235" s="307"/>
      <c r="GN235" s="224"/>
      <c r="GO235" s="188"/>
      <c r="GP235" s="923"/>
      <c r="GQ235" s="219"/>
      <c r="GR235" s="188"/>
      <c r="GS235" s="188"/>
      <c r="GT235" s="224"/>
      <c r="GU235" s="224"/>
      <c r="GV235" s="224"/>
      <c r="GW235" s="224"/>
      <c r="GX235" s="224"/>
      <c r="GY235" s="188"/>
      <c r="GZ235" s="401"/>
      <c r="HA235" s="188"/>
      <c r="HB235" s="188"/>
      <c r="HC235" s="188"/>
      <c r="HD235" s="188"/>
      <c r="HE235" s="188"/>
      <c r="HF235" s="188"/>
      <c r="HG235" s="188"/>
      <c r="HH235" s="401"/>
      <c r="HI235" s="188"/>
      <c r="HJ235" s="188"/>
      <c r="HK235" s="188"/>
      <c r="HL235" s="188"/>
      <c r="HM235" s="188"/>
      <c r="HN235" s="188"/>
      <c r="HO235" s="188"/>
      <c r="HP235" s="401"/>
      <c r="HQ235" s="188"/>
      <c r="HR235" s="188"/>
      <c r="HS235" s="188"/>
      <c r="HT235" s="188"/>
      <c r="HU235" s="188"/>
      <c r="HV235" s="188"/>
      <c r="HW235" s="188"/>
      <c r="HX235" s="188"/>
      <c r="HZ235" s="188"/>
      <c r="IA235" s="188"/>
      <c r="IB235" s="188"/>
      <c r="IC235" s="188"/>
      <c r="ID235" s="188"/>
      <c r="IE235" s="188"/>
      <c r="IF235" s="188"/>
      <c r="IG235" s="188"/>
      <c r="IH235" s="188"/>
      <c r="II235" s="188"/>
      <c r="IJ235" s="188"/>
      <c r="IK235" s="188"/>
      <c r="IL235" s="401"/>
      <c r="IS235" s="188"/>
      <c r="IT235" s="188"/>
      <c r="IU235" s="188"/>
      <c r="IV235" s="188"/>
      <c r="IW235" s="188"/>
      <c r="IX235" s="188"/>
      <c r="IY235" s="188"/>
      <c r="IZ235" s="188"/>
      <c r="JA235" s="188"/>
      <c r="JB235" s="188"/>
      <c r="JC235" s="188"/>
      <c r="JD235" s="188"/>
      <c r="JE235" s="188"/>
      <c r="JF235" s="188"/>
      <c r="JG235" s="188"/>
      <c r="JH235" s="188"/>
      <c r="JI235" s="188"/>
      <c r="JJ235" s="188"/>
      <c r="JK235" s="188"/>
      <c r="JL235" s="188"/>
      <c r="JM235" s="188"/>
      <c r="JN235" s="188"/>
      <c r="JO235" s="188"/>
      <c r="JP235" s="188"/>
      <c r="JQ235" s="188"/>
    </row>
    <row r="236" spans="193:277">
      <c r="GK236" s="376"/>
      <c r="GL236" s="362"/>
      <c r="GM236" s="307"/>
      <c r="GN236" s="224"/>
      <c r="GO236" s="188"/>
      <c r="GP236" s="923"/>
      <c r="GQ236" s="219"/>
      <c r="GR236" s="188"/>
      <c r="GS236" s="188"/>
      <c r="GT236" s="224"/>
      <c r="GU236" s="224"/>
      <c r="GV236" s="224"/>
      <c r="GW236" s="224"/>
      <c r="GX236" s="224"/>
      <c r="GY236" s="188"/>
      <c r="GZ236" s="401"/>
      <c r="HA236" s="188"/>
      <c r="HB236" s="188"/>
      <c r="HC236" s="188"/>
      <c r="HD236" s="188"/>
      <c r="HE236" s="188"/>
      <c r="HF236" s="188"/>
      <c r="HG236" s="188"/>
      <c r="HH236" s="401"/>
      <c r="HI236" s="188"/>
      <c r="HJ236" s="188"/>
      <c r="HK236" s="188"/>
      <c r="HL236" s="188"/>
      <c r="HM236" s="188"/>
      <c r="HN236" s="188"/>
      <c r="HO236" s="188"/>
      <c r="HP236" s="401"/>
      <c r="HQ236" s="188"/>
      <c r="HR236" s="188"/>
      <c r="HS236" s="188"/>
      <c r="HT236" s="188"/>
      <c r="HU236" s="188"/>
      <c r="HV236" s="188"/>
      <c r="HW236" s="188"/>
      <c r="HX236" s="188"/>
      <c r="HZ236" s="188"/>
      <c r="IA236" s="188"/>
      <c r="IB236" s="188"/>
      <c r="IC236" s="188"/>
      <c r="ID236" s="188"/>
      <c r="IE236" s="188"/>
      <c r="IF236" s="188"/>
      <c r="IG236" s="188"/>
      <c r="IH236" s="188"/>
      <c r="II236" s="188"/>
      <c r="IJ236" s="188"/>
      <c r="IK236" s="188"/>
      <c r="IL236" s="401"/>
      <c r="IS236" s="188"/>
      <c r="IT236" s="188"/>
      <c r="IU236" s="188"/>
      <c r="IV236" s="188"/>
      <c r="IW236" s="188"/>
      <c r="IX236" s="188"/>
      <c r="IY236" s="188"/>
      <c r="IZ236" s="188"/>
      <c r="JA236" s="188"/>
      <c r="JB236" s="188"/>
      <c r="JC236" s="188"/>
      <c r="JD236" s="188"/>
      <c r="JE236" s="188"/>
      <c r="JF236" s="188"/>
      <c r="JG236" s="188"/>
      <c r="JH236" s="188"/>
      <c r="JI236" s="188"/>
      <c r="JJ236" s="188"/>
      <c r="JK236" s="188"/>
      <c r="JL236" s="188"/>
      <c r="JM236" s="188"/>
      <c r="JN236" s="188"/>
      <c r="JO236" s="188"/>
      <c r="JP236" s="188"/>
      <c r="JQ236" s="188"/>
    </row>
    <row r="237" spans="193:277">
      <c r="GK237" s="376"/>
      <c r="GL237" s="362"/>
      <c r="GM237" s="307"/>
      <c r="GN237" s="224"/>
      <c r="GO237" s="188"/>
      <c r="GP237" s="923"/>
      <c r="GQ237" s="219"/>
      <c r="GR237" s="188"/>
      <c r="GS237" s="188"/>
      <c r="GT237" s="224"/>
      <c r="GU237" s="224"/>
      <c r="GV237" s="224"/>
      <c r="GW237" s="224"/>
      <c r="GX237" s="224"/>
      <c r="GY237" s="188"/>
      <c r="GZ237" s="401"/>
      <c r="HA237" s="188"/>
      <c r="HB237" s="188"/>
      <c r="HC237" s="188"/>
      <c r="HD237" s="188"/>
      <c r="HE237" s="188"/>
      <c r="HF237" s="188"/>
      <c r="HG237" s="188"/>
      <c r="HH237" s="401"/>
      <c r="HI237" s="188"/>
      <c r="HJ237" s="188"/>
      <c r="HK237" s="188"/>
      <c r="HL237" s="188"/>
      <c r="HM237" s="188"/>
      <c r="HN237" s="188"/>
      <c r="HO237" s="188"/>
      <c r="HP237" s="401"/>
      <c r="HQ237" s="188"/>
      <c r="HR237" s="188"/>
      <c r="HS237" s="188"/>
      <c r="HT237" s="188"/>
      <c r="HU237" s="188"/>
      <c r="HV237" s="188"/>
      <c r="HW237" s="188"/>
      <c r="HX237" s="188"/>
      <c r="HZ237" s="188"/>
      <c r="IA237" s="188"/>
      <c r="IB237" s="188"/>
      <c r="IC237" s="188"/>
      <c r="ID237" s="188"/>
      <c r="IE237" s="188"/>
      <c r="IF237" s="188"/>
      <c r="IG237" s="188"/>
      <c r="IH237" s="188"/>
      <c r="II237" s="188"/>
      <c r="IJ237" s="188"/>
      <c r="IK237" s="188"/>
      <c r="IL237" s="401"/>
      <c r="IS237" s="188"/>
      <c r="IT237" s="188"/>
      <c r="IU237" s="188"/>
      <c r="IV237" s="188"/>
      <c r="IW237" s="188"/>
      <c r="IX237" s="188"/>
      <c r="IY237" s="188"/>
      <c r="IZ237" s="188"/>
      <c r="JA237" s="188"/>
      <c r="JB237" s="188"/>
      <c r="JC237" s="188"/>
      <c r="JD237" s="188"/>
      <c r="JE237" s="188"/>
      <c r="JF237" s="188"/>
      <c r="JG237" s="188"/>
      <c r="JH237" s="188"/>
      <c r="JI237" s="188"/>
      <c r="JJ237" s="188"/>
      <c r="JK237" s="188"/>
      <c r="JL237" s="188"/>
      <c r="JM237" s="188"/>
      <c r="JN237" s="188"/>
      <c r="JO237" s="188"/>
      <c r="JP237" s="188"/>
      <c r="JQ237" s="188"/>
    </row>
    <row r="238" spans="193:277">
      <c r="GK238" s="376"/>
      <c r="GL238" s="362"/>
      <c r="GM238" s="307"/>
      <c r="GN238" s="224"/>
      <c r="GO238" s="188"/>
      <c r="GP238" s="923"/>
      <c r="GQ238" s="219"/>
      <c r="GR238" s="188"/>
      <c r="GS238" s="188"/>
      <c r="GT238" s="224"/>
      <c r="GU238" s="224"/>
      <c r="GV238" s="224"/>
      <c r="GW238" s="224"/>
      <c r="GX238" s="224"/>
      <c r="GY238" s="188"/>
      <c r="GZ238" s="401"/>
      <c r="HA238" s="188"/>
      <c r="HB238" s="188"/>
      <c r="HC238" s="188"/>
      <c r="HD238" s="188"/>
      <c r="HE238" s="188"/>
      <c r="HF238" s="188"/>
      <c r="HG238" s="188"/>
      <c r="HH238" s="401"/>
      <c r="HI238" s="188"/>
      <c r="HJ238" s="188"/>
      <c r="HK238" s="188"/>
      <c r="HL238" s="188"/>
      <c r="HM238" s="188"/>
      <c r="HN238" s="188"/>
      <c r="HO238" s="188"/>
      <c r="HP238" s="401"/>
      <c r="HQ238" s="188"/>
      <c r="HR238" s="188"/>
      <c r="HS238" s="188"/>
      <c r="HT238" s="188"/>
      <c r="HU238" s="188"/>
      <c r="HV238" s="188"/>
      <c r="HW238" s="188"/>
      <c r="HX238" s="188"/>
      <c r="HZ238" s="188"/>
      <c r="IA238" s="188"/>
      <c r="IB238" s="188"/>
      <c r="IC238" s="188"/>
      <c r="ID238" s="188"/>
      <c r="IE238" s="188"/>
      <c r="IF238" s="188"/>
      <c r="IG238" s="188"/>
      <c r="IH238" s="188"/>
      <c r="II238" s="188"/>
      <c r="IJ238" s="188"/>
      <c r="IK238" s="188"/>
      <c r="IL238" s="401"/>
      <c r="IS238" s="188"/>
      <c r="IT238" s="188"/>
      <c r="IU238" s="188"/>
      <c r="IV238" s="188"/>
      <c r="IW238" s="188"/>
      <c r="IX238" s="188"/>
      <c r="IY238" s="188"/>
      <c r="IZ238" s="188"/>
      <c r="JA238" s="188"/>
      <c r="JB238" s="188"/>
      <c r="JC238" s="188"/>
      <c r="JD238" s="188"/>
      <c r="JE238" s="188"/>
      <c r="JF238" s="188"/>
      <c r="JG238" s="188"/>
      <c r="JH238" s="188"/>
      <c r="JI238" s="188"/>
      <c r="JJ238" s="188"/>
      <c r="JK238" s="188"/>
      <c r="JL238" s="188"/>
      <c r="JM238" s="188"/>
      <c r="JN238" s="188"/>
      <c r="JO238" s="188"/>
      <c r="JP238" s="188"/>
      <c r="JQ238" s="188"/>
    </row>
    <row r="239" spans="193:277">
      <c r="GK239" s="376"/>
      <c r="GL239" s="362"/>
      <c r="GM239" s="307"/>
      <c r="GN239" s="224"/>
      <c r="GO239" s="188"/>
      <c r="GP239" s="923"/>
      <c r="GQ239" s="219"/>
      <c r="GR239" s="188"/>
      <c r="GS239" s="188"/>
      <c r="GT239" s="224"/>
      <c r="GU239" s="224"/>
      <c r="GV239" s="224"/>
      <c r="GW239" s="224"/>
      <c r="GX239" s="224"/>
      <c r="GY239" s="188"/>
      <c r="GZ239" s="401"/>
      <c r="HA239" s="188"/>
      <c r="HB239" s="188"/>
      <c r="HC239" s="188"/>
      <c r="HD239" s="188"/>
      <c r="HE239" s="188"/>
      <c r="HF239" s="188"/>
      <c r="HG239" s="188"/>
      <c r="HH239" s="401"/>
      <c r="HI239" s="188"/>
      <c r="HJ239" s="188"/>
      <c r="HK239" s="188"/>
      <c r="HL239" s="188"/>
      <c r="HM239" s="188"/>
      <c r="HN239" s="188"/>
      <c r="HO239" s="188"/>
      <c r="HP239" s="401"/>
      <c r="HQ239" s="188"/>
      <c r="HR239" s="188"/>
      <c r="HS239" s="188"/>
      <c r="HT239" s="188"/>
      <c r="HU239" s="188"/>
      <c r="HV239" s="188"/>
      <c r="HW239" s="188"/>
      <c r="HX239" s="188"/>
      <c r="HZ239" s="188"/>
      <c r="IA239" s="188"/>
      <c r="IB239" s="188"/>
      <c r="IC239" s="188"/>
      <c r="ID239" s="188"/>
      <c r="IE239" s="188"/>
      <c r="IF239" s="188"/>
      <c r="IG239" s="188"/>
      <c r="IH239" s="188"/>
      <c r="II239" s="188"/>
      <c r="IJ239" s="188"/>
      <c r="IK239" s="188"/>
      <c r="IL239" s="401"/>
      <c r="IS239" s="188"/>
      <c r="IT239" s="188"/>
      <c r="IU239" s="188"/>
      <c r="IV239" s="188"/>
      <c r="IW239" s="188"/>
      <c r="IX239" s="188"/>
      <c r="IY239" s="188"/>
      <c r="IZ239" s="188"/>
      <c r="JA239" s="188"/>
      <c r="JB239" s="188"/>
      <c r="JC239" s="188"/>
      <c r="JD239" s="188"/>
      <c r="JE239" s="188"/>
      <c r="JF239" s="188"/>
      <c r="JG239" s="188"/>
      <c r="JH239" s="188"/>
      <c r="JI239" s="188"/>
      <c r="JJ239" s="188"/>
      <c r="JK239" s="188"/>
      <c r="JL239" s="188"/>
      <c r="JM239" s="188"/>
      <c r="JN239" s="188"/>
      <c r="JO239" s="188"/>
      <c r="JP239" s="188"/>
      <c r="JQ239" s="188"/>
    </row>
    <row r="240" spans="193:277">
      <c r="GK240" s="376"/>
      <c r="GL240" s="362"/>
      <c r="GM240" s="307"/>
      <c r="GN240" s="224"/>
      <c r="GO240" s="188"/>
      <c r="GP240" s="923"/>
      <c r="GQ240" s="219"/>
      <c r="GR240" s="188"/>
      <c r="GS240" s="188"/>
      <c r="GT240" s="224"/>
      <c r="GU240" s="224"/>
      <c r="GV240" s="224"/>
      <c r="GW240" s="224"/>
      <c r="GX240" s="224"/>
      <c r="GY240" s="188"/>
      <c r="GZ240" s="401"/>
      <c r="HA240" s="188"/>
      <c r="HB240" s="188"/>
      <c r="HC240" s="188"/>
      <c r="HD240" s="188"/>
      <c r="HE240" s="188"/>
      <c r="HF240" s="188"/>
      <c r="HG240" s="188"/>
      <c r="HH240" s="401"/>
      <c r="HI240" s="188"/>
      <c r="HJ240" s="188"/>
      <c r="HK240" s="188"/>
      <c r="HL240" s="188"/>
      <c r="HM240" s="188"/>
      <c r="HN240" s="188"/>
      <c r="HO240" s="188"/>
      <c r="HP240" s="401"/>
      <c r="HQ240" s="188"/>
      <c r="HR240" s="188"/>
      <c r="HS240" s="188"/>
      <c r="HT240" s="188"/>
      <c r="HU240" s="188"/>
      <c r="HV240" s="188"/>
      <c r="HW240" s="188"/>
      <c r="HX240" s="188"/>
      <c r="HZ240" s="188"/>
      <c r="IA240" s="188"/>
      <c r="IB240" s="188"/>
      <c r="IC240" s="188"/>
      <c r="ID240" s="188"/>
      <c r="IE240" s="188"/>
      <c r="IF240" s="188"/>
      <c r="IG240" s="188"/>
      <c r="IH240" s="188"/>
      <c r="II240" s="188"/>
      <c r="IJ240" s="188"/>
      <c r="IK240" s="188"/>
      <c r="IL240" s="401"/>
      <c r="IS240" s="188"/>
      <c r="IT240" s="188"/>
      <c r="IU240" s="188"/>
      <c r="IV240" s="188"/>
      <c r="IW240" s="188"/>
      <c r="IX240" s="188"/>
      <c r="IY240" s="188"/>
      <c r="IZ240" s="188"/>
      <c r="JA240" s="188"/>
      <c r="JB240" s="188"/>
      <c r="JC240" s="188"/>
      <c r="JD240" s="188"/>
      <c r="JE240" s="188"/>
      <c r="JF240" s="188"/>
      <c r="JG240" s="188"/>
      <c r="JH240" s="188"/>
      <c r="JI240" s="188"/>
      <c r="JJ240" s="188"/>
      <c r="JK240" s="188"/>
      <c r="JL240" s="188"/>
      <c r="JM240" s="188"/>
      <c r="JN240" s="188"/>
      <c r="JO240" s="188"/>
      <c r="JP240" s="188"/>
      <c r="JQ240" s="188"/>
    </row>
    <row r="241" spans="193:277">
      <c r="GK241" s="376"/>
      <c r="GL241" s="362"/>
      <c r="GM241" s="307"/>
      <c r="GN241" s="224"/>
      <c r="GO241" s="188"/>
      <c r="GP241" s="923"/>
      <c r="GQ241" s="219"/>
      <c r="GR241" s="188"/>
      <c r="GS241" s="188"/>
      <c r="GT241" s="224"/>
      <c r="GU241" s="224"/>
      <c r="GV241" s="224"/>
      <c r="GW241" s="224"/>
      <c r="GX241" s="224"/>
      <c r="GY241" s="188"/>
      <c r="GZ241" s="401"/>
      <c r="HA241" s="188"/>
      <c r="HB241" s="188"/>
      <c r="HC241" s="188"/>
      <c r="HD241" s="188"/>
      <c r="HE241" s="188"/>
      <c r="HF241" s="188"/>
      <c r="HG241" s="188"/>
      <c r="HH241" s="401"/>
      <c r="HI241" s="188"/>
      <c r="HJ241" s="188"/>
      <c r="HK241" s="188"/>
      <c r="HL241" s="188"/>
      <c r="HM241" s="188"/>
      <c r="HN241" s="188"/>
      <c r="HO241" s="188"/>
      <c r="HP241" s="401"/>
      <c r="HQ241" s="188"/>
      <c r="HR241" s="188"/>
      <c r="HS241" s="188"/>
      <c r="HT241" s="188"/>
      <c r="HU241" s="188"/>
      <c r="HV241" s="188"/>
      <c r="HW241" s="188"/>
      <c r="HX241" s="188"/>
      <c r="HZ241" s="188"/>
      <c r="IA241" s="188"/>
      <c r="IB241" s="188"/>
      <c r="IC241" s="188"/>
      <c r="ID241" s="188"/>
      <c r="IE241" s="188"/>
      <c r="IF241" s="188"/>
      <c r="IG241" s="188"/>
      <c r="IH241" s="188"/>
      <c r="II241" s="188"/>
      <c r="IJ241" s="188"/>
      <c r="IK241" s="188"/>
      <c r="IL241" s="401"/>
      <c r="IS241" s="188"/>
      <c r="IT241" s="188"/>
      <c r="IU241" s="188"/>
      <c r="IV241" s="188"/>
      <c r="IW241" s="188"/>
      <c r="IX241" s="188"/>
      <c r="IY241" s="188"/>
      <c r="IZ241" s="188"/>
      <c r="JA241" s="188"/>
      <c r="JB241" s="188"/>
      <c r="JC241" s="188"/>
      <c r="JD241" s="188"/>
      <c r="JE241" s="188"/>
      <c r="JF241" s="188"/>
      <c r="JG241" s="188"/>
      <c r="JH241" s="188"/>
      <c r="JI241" s="188"/>
      <c r="JJ241" s="188"/>
      <c r="JK241" s="188"/>
      <c r="JL241" s="188"/>
      <c r="JM241" s="188"/>
      <c r="JN241" s="188"/>
      <c r="JO241" s="188"/>
      <c r="JP241" s="188"/>
      <c r="JQ241" s="188"/>
    </row>
    <row r="242" spans="193:277">
      <c r="GK242" s="376"/>
      <c r="GL242" s="362"/>
      <c r="GM242" s="307"/>
      <c r="GN242" s="224"/>
      <c r="GO242" s="188"/>
      <c r="GP242" s="923"/>
      <c r="GQ242" s="219"/>
      <c r="GR242" s="188"/>
      <c r="GS242" s="188"/>
      <c r="GT242" s="224"/>
      <c r="GU242" s="224"/>
      <c r="GV242" s="224"/>
      <c r="GW242" s="224"/>
      <c r="GX242" s="224"/>
      <c r="GY242" s="188"/>
      <c r="GZ242" s="401"/>
      <c r="HA242" s="188"/>
      <c r="HB242" s="188"/>
      <c r="HC242" s="188"/>
      <c r="HD242" s="188"/>
      <c r="HE242" s="188"/>
      <c r="HF242" s="188"/>
      <c r="HG242" s="188"/>
      <c r="HH242" s="401"/>
      <c r="HI242" s="188"/>
      <c r="HJ242" s="188"/>
      <c r="HK242" s="188"/>
      <c r="HL242" s="188"/>
      <c r="HM242" s="188"/>
      <c r="HN242" s="188"/>
      <c r="HO242" s="188"/>
      <c r="HP242" s="401"/>
      <c r="HQ242" s="188"/>
      <c r="HR242" s="188"/>
      <c r="HS242" s="188"/>
      <c r="HT242" s="188"/>
      <c r="HU242" s="188"/>
      <c r="HV242" s="188"/>
      <c r="HW242" s="188"/>
      <c r="HX242" s="188"/>
      <c r="HZ242" s="188"/>
      <c r="IA242" s="188"/>
      <c r="IB242" s="188"/>
      <c r="IC242" s="188"/>
      <c r="ID242" s="188"/>
      <c r="IE242" s="188"/>
      <c r="IF242" s="188"/>
      <c r="IG242" s="188"/>
      <c r="IH242" s="188"/>
      <c r="II242" s="188"/>
      <c r="IJ242" s="188"/>
      <c r="IK242" s="188"/>
      <c r="IL242" s="401"/>
      <c r="IS242" s="188"/>
      <c r="IT242" s="188"/>
      <c r="IU242" s="188"/>
      <c r="IV242" s="188"/>
      <c r="IW242" s="188"/>
      <c r="IX242" s="188"/>
      <c r="IY242" s="188"/>
      <c r="IZ242" s="188"/>
      <c r="JA242" s="188"/>
      <c r="JB242" s="188"/>
      <c r="JC242" s="188"/>
      <c r="JD242" s="188"/>
      <c r="JE242" s="188"/>
      <c r="JF242" s="188"/>
      <c r="JG242" s="188"/>
      <c r="JH242" s="188"/>
      <c r="JI242" s="188"/>
      <c r="JJ242" s="188"/>
      <c r="JK242" s="188"/>
      <c r="JL242" s="188"/>
      <c r="JM242" s="188"/>
      <c r="JN242" s="188"/>
      <c r="JO242" s="188"/>
      <c r="JP242" s="188"/>
      <c r="JQ242" s="188"/>
    </row>
    <row r="243" spans="193:277">
      <c r="GK243" s="376"/>
      <c r="GL243" s="362"/>
      <c r="GM243" s="307"/>
      <c r="GN243" s="224"/>
      <c r="GO243" s="188"/>
      <c r="GP243" s="923"/>
      <c r="GQ243" s="219"/>
      <c r="GR243" s="188"/>
      <c r="GS243" s="188"/>
      <c r="GT243" s="224"/>
      <c r="GU243" s="224"/>
      <c r="GV243" s="224"/>
      <c r="GW243" s="224"/>
      <c r="GX243" s="224"/>
      <c r="GY243" s="188"/>
      <c r="GZ243" s="401"/>
      <c r="HA243" s="188"/>
      <c r="HB243" s="188"/>
      <c r="HC243" s="188"/>
      <c r="HD243" s="188"/>
      <c r="HE243" s="188"/>
      <c r="HF243" s="188"/>
      <c r="HG243" s="188"/>
      <c r="HH243" s="401"/>
      <c r="HI243" s="188"/>
      <c r="HJ243" s="188"/>
      <c r="HK243" s="188"/>
      <c r="HL243" s="188"/>
      <c r="HM243" s="188"/>
      <c r="HN243" s="188"/>
      <c r="HO243" s="188"/>
      <c r="HP243" s="401"/>
      <c r="HQ243" s="188"/>
      <c r="HR243" s="188"/>
      <c r="HS243" s="188"/>
      <c r="HT243" s="188"/>
      <c r="HU243" s="188"/>
      <c r="HV243" s="188"/>
      <c r="HW243" s="188"/>
      <c r="HX243" s="188"/>
      <c r="HZ243" s="188"/>
      <c r="IA243" s="188"/>
      <c r="IB243" s="188"/>
      <c r="IC243" s="188"/>
      <c r="ID243" s="188"/>
      <c r="IE243" s="188"/>
      <c r="IF243" s="188"/>
      <c r="IG243" s="188"/>
      <c r="IH243" s="188"/>
      <c r="II243" s="188"/>
      <c r="IJ243" s="188"/>
      <c r="IK243" s="188"/>
      <c r="IL243" s="401"/>
      <c r="IS243" s="188"/>
      <c r="IT243" s="188"/>
      <c r="IU243" s="188"/>
      <c r="IV243" s="188"/>
      <c r="IW243" s="188"/>
      <c r="IX243" s="188"/>
      <c r="IY243" s="188"/>
      <c r="IZ243" s="188"/>
      <c r="JA243" s="188"/>
      <c r="JB243" s="188"/>
      <c r="JC243" s="188"/>
      <c r="JD243" s="188"/>
      <c r="JE243" s="188"/>
      <c r="JF243" s="188"/>
      <c r="JG243" s="188"/>
      <c r="JH243" s="188"/>
      <c r="JI243" s="188"/>
      <c r="JJ243" s="188"/>
      <c r="JK243" s="188"/>
      <c r="JL243" s="188"/>
      <c r="JM243" s="188"/>
      <c r="JN243" s="188"/>
      <c r="JO243" s="188"/>
      <c r="JP243" s="188"/>
      <c r="JQ243" s="188"/>
    </row>
    <row r="244" spans="193:277">
      <c r="GK244" s="376"/>
      <c r="GL244" s="362"/>
      <c r="GM244" s="307"/>
      <c r="GN244" s="224"/>
      <c r="GO244" s="188"/>
      <c r="GP244" s="923"/>
      <c r="GQ244" s="219"/>
      <c r="GR244" s="188"/>
      <c r="GS244" s="188"/>
      <c r="GT244" s="224"/>
      <c r="GU244" s="224"/>
      <c r="GV244" s="224"/>
      <c r="GW244" s="224"/>
      <c r="GX244" s="224"/>
      <c r="GY244" s="188"/>
      <c r="GZ244" s="401"/>
      <c r="HA244" s="188"/>
      <c r="HB244" s="188"/>
      <c r="HC244" s="188"/>
      <c r="HD244" s="188"/>
      <c r="HE244" s="188"/>
      <c r="HF244" s="188"/>
      <c r="HG244" s="188"/>
      <c r="HH244" s="401"/>
      <c r="HI244" s="188"/>
      <c r="HJ244" s="188"/>
      <c r="HK244" s="188"/>
      <c r="HL244" s="188"/>
      <c r="HM244" s="188"/>
      <c r="HN244" s="188"/>
      <c r="HO244" s="188"/>
      <c r="HP244" s="401"/>
      <c r="HQ244" s="188"/>
      <c r="HR244" s="188"/>
      <c r="HS244" s="188"/>
      <c r="HT244" s="188"/>
      <c r="HU244" s="188"/>
      <c r="HV244" s="188"/>
      <c r="HW244" s="188"/>
      <c r="HX244" s="188"/>
      <c r="HZ244" s="188"/>
      <c r="IA244" s="188"/>
      <c r="IB244" s="188"/>
      <c r="IC244" s="188"/>
      <c r="ID244" s="188"/>
      <c r="IE244" s="188"/>
      <c r="IF244" s="188"/>
      <c r="IG244" s="188"/>
      <c r="IH244" s="188"/>
      <c r="II244" s="188"/>
      <c r="IJ244" s="188"/>
      <c r="IK244" s="188"/>
      <c r="IL244" s="401"/>
      <c r="IS244" s="188"/>
      <c r="IT244" s="188"/>
      <c r="IU244" s="188"/>
      <c r="IV244" s="188"/>
      <c r="IW244" s="188"/>
      <c r="IX244" s="188"/>
      <c r="IY244" s="188"/>
      <c r="IZ244" s="188"/>
      <c r="JA244" s="188"/>
      <c r="JB244" s="188"/>
      <c r="JC244" s="188"/>
      <c r="JD244" s="188"/>
      <c r="JE244" s="188"/>
      <c r="JF244" s="188"/>
      <c r="JG244" s="188"/>
      <c r="JH244" s="188"/>
      <c r="JI244" s="188"/>
      <c r="JJ244" s="188"/>
      <c r="JK244" s="188"/>
      <c r="JL244" s="188"/>
      <c r="JM244" s="188"/>
      <c r="JN244" s="188"/>
      <c r="JO244" s="188"/>
      <c r="JP244" s="188"/>
      <c r="JQ244" s="188"/>
    </row>
    <row r="245" spans="193:277">
      <c r="GK245" s="376"/>
      <c r="GL245" s="362"/>
      <c r="GM245" s="307"/>
      <c r="GN245" s="224"/>
      <c r="GO245" s="188"/>
      <c r="GP245" s="923"/>
      <c r="GQ245" s="219"/>
      <c r="GR245" s="188"/>
      <c r="GS245" s="188"/>
      <c r="GT245" s="224"/>
      <c r="GU245" s="224"/>
      <c r="GV245" s="224"/>
      <c r="GW245" s="224"/>
      <c r="GX245" s="224"/>
      <c r="GY245" s="188"/>
      <c r="GZ245" s="401"/>
      <c r="HA245" s="188"/>
      <c r="HB245" s="188"/>
      <c r="HC245" s="188"/>
      <c r="HD245" s="188"/>
      <c r="HE245" s="188"/>
      <c r="HF245" s="188"/>
      <c r="HG245" s="188"/>
      <c r="HH245" s="401"/>
      <c r="HI245" s="188"/>
      <c r="HJ245" s="188"/>
      <c r="HK245" s="188"/>
      <c r="HL245" s="188"/>
      <c r="HM245" s="188"/>
      <c r="HN245" s="188"/>
      <c r="HO245" s="188"/>
      <c r="HP245" s="401"/>
      <c r="HQ245" s="188"/>
      <c r="HR245" s="188"/>
      <c r="HS245" s="188"/>
      <c r="HT245" s="188"/>
      <c r="HU245" s="188"/>
      <c r="HV245" s="188"/>
      <c r="HW245" s="188"/>
      <c r="HX245" s="188"/>
      <c r="HZ245" s="188"/>
      <c r="IA245" s="188"/>
      <c r="IB245" s="188"/>
      <c r="IC245" s="188"/>
      <c r="ID245" s="188"/>
      <c r="IE245" s="188"/>
      <c r="IF245" s="188"/>
      <c r="IG245" s="188"/>
      <c r="IH245" s="188"/>
      <c r="II245" s="188"/>
      <c r="IJ245" s="188"/>
      <c r="IK245" s="188"/>
      <c r="IL245" s="401"/>
      <c r="IS245" s="188"/>
      <c r="IT245" s="188"/>
      <c r="IU245" s="188"/>
      <c r="IV245" s="188"/>
      <c r="IW245" s="188"/>
      <c r="IX245" s="188"/>
      <c r="IY245" s="188"/>
      <c r="IZ245" s="188"/>
      <c r="JA245" s="188"/>
      <c r="JB245" s="188"/>
      <c r="JC245" s="188"/>
      <c r="JD245" s="188"/>
      <c r="JE245" s="188"/>
      <c r="JF245" s="188"/>
      <c r="JG245" s="188"/>
      <c r="JH245" s="188"/>
      <c r="JI245" s="188"/>
      <c r="JJ245" s="188"/>
      <c r="JK245" s="188"/>
      <c r="JL245" s="188"/>
      <c r="JM245" s="188"/>
      <c r="JN245" s="188"/>
      <c r="JO245" s="188"/>
      <c r="JP245" s="188"/>
      <c r="JQ245" s="188"/>
    </row>
    <row r="246" spans="193:277">
      <c r="GK246" s="376"/>
      <c r="GL246" s="362"/>
      <c r="GM246" s="307"/>
      <c r="GN246" s="224"/>
      <c r="GO246" s="188"/>
      <c r="GP246" s="923"/>
      <c r="GQ246" s="219"/>
      <c r="GR246" s="188"/>
      <c r="GS246" s="188"/>
      <c r="GT246" s="224"/>
      <c r="GU246" s="224"/>
      <c r="GV246" s="224"/>
      <c r="GW246" s="224"/>
      <c r="GX246" s="224"/>
      <c r="GY246" s="188"/>
      <c r="GZ246" s="401"/>
      <c r="HA246" s="188"/>
      <c r="HB246" s="188"/>
      <c r="HC246" s="188"/>
      <c r="HD246" s="188"/>
      <c r="HE246" s="188"/>
      <c r="HF246" s="188"/>
      <c r="HG246" s="188"/>
      <c r="HH246" s="401"/>
      <c r="HI246" s="188"/>
      <c r="HJ246" s="188"/>
      <c r="HK246" s="188"/>
      <c r="HL246" s="188"/>
      <c r="HM246" s="188"/>
      <c r="HN246" s="188"/>
      <c r="HO246" s="188"/>
      <c r="HP246" s="401"/>
      <c r="HQ246" s="188"/>
      <c r="HR246" s="188"/>
      <c r="HS246" s="188"/>
      <c r="HT246" s="188"/>
      <c r="HU246" s="188"/>
      <c r="HV246" s="188"/>
      <c r="HW246" s="188"/>
      <c r="HX246" s="188"/>
      <c r="HZ246" s="188"/>
      <c r="IA246" s="188"/>
      <c r="IB246" s="188"/>
      <c r="IC246" s="188"/>
      <c r="ID246" s="188"/>
      <c r="IE246" s="188"/>
      <c r="IF246" s="188"/>
      <c r="IG246" s="188"/>
      <c r="IH246" s="188"/>
      <c r="II246" s="188"/>
      <c r="IJ246" s="188"/>
      <c r="IK246" s="188"/>
      <c r="IL246" s="401"/>
      <c r="IS246" s="188"/>
      <c r="IT246" s="188"/>
      <c r="IU246" s="188"/>
      <c r="IV246" s="188"/>
      <c r="IW246" s="188"/>
      <c r="IX246" s="188"/>
      <c r="IY246" s="188"/>
      <c r="IZ246" s="188"/>
      <c r="JA246" s="188"/>
      <c r="JB246" s="188"/>
      <c r="JC246" s="188"/>
      <c r="JD246" s="188"/>
      <c r="JE246" s="188"/>
      <c r="JF246" s="188"/>
      <c r="JG246" s="188"/>
      <c r="JH246" s="188"/>
      <c r="JI246" s="188"/>
      <c r="JJ246" s="188"/>
      <c r="JK246" s="188"/>
      <c r="JL246" s="188"/>
      <c r="JM246" s="188"/>
      <c r="JN246" s="188"/>
      <c r="JO246" s="188"/>
      <c r="JP246" s="188"/>
      <c r="JQ246" s="188"/>
    </row>
    <row r="247" spans="193:277">
      <c r="GK247" s="376"/>
      <c r="GL247" s="362"/>
      <c r="GM247" s="307"/>
      <c r="GN247" s="224"/>
      <c r="GO247" s="188"/>
      <c r="GP247" s="923"/>
      <c r="GQ247" s="219"/>
      <c r="GR247" s="188"/>
      <c r="GS247" s="188"/>
      <c r="GT247" s="224"/>
      <c r="GU247" s="224"/>
      <c r="GV247" s="224"/>
      <c r="GW247" s="224"/>
      <c r="GX247" s="224"/>
      <c r="GY247" s="188"/>
      <c r="GZ247" s="401"/>
      <c r="HA247" s="188"/>
      <c r="HB247" s="188"/>
      <c r="HC247" s="188"/>
      <c r="HD247" s="188"/>
      <c r="HE247" s="188"/>
      <c r="HF247" s="188"/>
      <c r="HG247" s="188"/>
      <c r="HH247" s="401"/>
      <c r="HI247" s="188"/>
      <c r="HJ247" s="188"/>
      <c r="HK247" s="188"/>
      <c r="HL247" s="188"/>
      <c r="HM247" s="188"/>
      <c r="HN247" s="188"/>
      <c r="HO247" s="188"/>
      <c r="HP247" s="401"/>
      <c r="HQ247" s="188"/>
      <c r="HR247" s="188"/>
      <c r="HS247" s="188"/>
      <c r="HT247" s="188"/>
      <c r="HU247" s="188"/>
      <c r="HV247" s="188"/>
      <c r="HW247" s="188"/>
      <c r="HX247" s="188"/>
      <c r="HZ247" s="188"/>
      <c r="IA247" s="188"/>
      <c r="IB247" s="188"/>
      <c r="IC247" s="188"/>
      <c r="ID247" s="188"/>
      <c r="IE247" s="188"/>
      <c r="IF247" s="188"/>
      <c r="IG247" s="188"/>
      <c r="IH247" s="188"/>
      <c r="II247" s="188"/>
      <c r="IJ247" s="188"/>
      <c r="IK247" s="188"/>
      <c r="IL247" s="401"/>
      <c r="IS247" s="188"/>
      <c r="IT247" s="188"/>
      <c r="IU247" s="188"/>
      <c r="IV247" s="188"/>
      <c r="IW247" s="188"/>
      <c r="IX247" s="188"/>
      <c r="IY247" s="188"/>
      <c r="IZ247" s="188"/>
      <c r="JA247" s="188"/>
      <c r="JB247" s="188"/>
      <c r="JC247" s="188"/>
      <c r="JD247" s="188"/>
      <c r="JE247" s="188"/>
      <c r="JF247" s="188"/>
      <c r="JG247" s="188"/>
      <c r="JH247" s="188"/>
      <c r="JI247" s="188"/>
      <c r="JJ247" s="188"/>
      <c r="JK247" s="188"/>
      <c r="JL247" s="188"/>
      <c r="JM247" s="188"/>
      <c r="JN247" s="188"/>
      <c r="JO247" s="188"/>
      <c r="JP247" s="188"/>
      <c r="JQ247" s="188"/>
    </row>
    <row r="248" spans="193:277">
      <c r="GK248" s="376"/>
      <c r="GL248" s="362"/>
      <c r="GM248" s="307"/>
      <c r="GN248" s="224"/>
      <c r="GO248" s="188"/>
      <c r="GP248" s="923"/>
      <c r="GQ248" s="219"/>
      <c r="GR248" s="188"/>
      <c r="GS248" s="188"/>
      <c r="GT248" s="224"/>
      <c r="GU248" s="224"/>
      <c r="GV248" s="224"/>
      <c r="GW248" s="224"/>
      <c r="GX248" s="224"/>
      <c r="GY248" s="188"/>
      <c r="GZ248" s="401"/>
      <c r="HA248" s="188"/>
      <c r="HB248" s="188"/>
      <c r="HC248" s="188"/>
      <c r="HD248" s="188"/>
      <c r="HE248" s="188"/>
      <c r="HF248" s="188"/>
      <c r="HG248" s="188"/>
      <c r="HH248" s="401"/>
      <c r="HI248" s="188"/>
      <c r="HJ248" s="188"/>
      <c r="HK248" s="188"/>
      <c r="HL248" s="188"/>
      <c r="HM248" s="188"/>
      <c r="HN248" s="188"/>
      <c r="HO248" s="188"/>
      <c r="HP248" s="401"/>
      <c r="HQ248" s="188"/>
      <c r="HR248" s="188"/>
      <c r="HS248" s="188"/>
      <c r="HT248" s="188"/>
      <c r="HU248" s="188"/>
      <c r="HV248" s="188"/>
      <c r="HW248" s="188"/>
      <c r="HX248" s="188"/>
      <c r="HZ248" s="188"/>
      <c r="IA248" s="188"/>
      <c r="IB248" s="188"/>
      <c r="IC248" s="188"/>
      <c r="ID248" s="188"/>
      <c r="IE248" s="188"/>
      <c r="IF248" s="188"/>
      <c r="IG248" s="188"/>
      <c r="IH248" s="188"/>
      <c r="II248" s="188"/>
      <c r="IJ248" s="188"/>
      <c r="IK248" s="188"/>
      <c r="IL248" s="401"/>
      <c r="IS248" s="188"/>
      <c r="IT248" s="188"/>
      <c r="IU248" s="188"/>
      <c r="IV248" s="188"/>
      <c r="IW248" s="188"/>
      <c r="IX248" s="188"/>
      <c r="IY248" s="188"/>
      <c r="IZ248" s="188"/>
      <c r="JA248" s="188"/>
      <c r="JB248" s="188"/>
      <c r="JC248" s="188"/>
      <c r="JD248" s="188"/>
      <c r="JE248" s="188"/>
      <c r="JF248" s="188"/>
      <c r="JG248" s="188"/>
      <c r="JH248" s="188"/>
      <c r="JI248" s="188"/>
      <c r="JJ248" s="188"/>
      <c r="JK248" s="188"/>
      <c r="JL248" s="188"/>
      <c r="JM248" s="188"/>
      <c r="JN248" s="188"/>
      <c r="JO248" s="188"/>
      <c r="JP248" s="188"/>
      <c r="JQ248" s="188"/>
    </row>
    <row r="249" spans="193:277">
      <c r="GK249" s="376"/>
      <c r="GL249" s="362"/>
      <c r="GM249" s="307"/>
      <c r="GN249" s="224"/>
      <c r="GO249" s="188"/>
      <c r="GP249" s="923"/>
      <c r="GQ249" s="219"/>
      <c r="GR249" s="188"/>
      <c r="GS249" s="188"/>
      <c r="GT249" s="224"/>
      <c r="GU249" s="224"/>
      <c r="GV249" s="224"/>
      <c r="GW249" s="224"/>
      <c r="GX249" s="224"/>
      <c r="GY249" s="188"/>
      <c r="GZ249" s="401"/>
      <c r="HA249" s="188"/>
      <c r="HB249" s="188"/>
      <c r="HC249" s="188"/>
      <c r="HD249" s="188"/>
      <c r="HE249" s="188"/>
      <c r="HF249" s="188"/>
      <c r="HG249" s="188"/>
      <c r="HH249" s="401"/>
      <c r="HI249" s="188"/>
      <c r="HJ249" s="188"/>
      <c r="HK249" s="188"/>
      <c r="HL249" s="188"/>
      <c r="HM249" s="188"/>
      <c r="HN249" s="188"/>
      <c r="HO249" s="188"/>
      <c r="HP249" s="401"/>
      <c r="HQ249" s="188"/>
      <c r="HR249" s="188"/>
      <c r="HS249" s="188"/>
      <c r="HT249" s="188"/>
      <c r="HU249" s="188"/>
      <c r="HV249" s="188"/>
      <c r="HW249" s="188"/>
      <c r="HX249" s="188"/>
      <c r="HZ249" s="188"/>
      <c r="IA249" s="188"/>
      <c r="IB249" s="188"/>
      <c r="IC249" s="188"/>
      <c r="ID249" s="188"/>
      <c r="IE249" s="188"/>
      <c r="IF249" s="188"/>
      <c r="IG249" s="188"/>
      <c r="IH249" s="188"/>
      <c r="II249" s="188"/>
      <c r="IJ249" s="188"/>
      <c r="IK249" s="188"/>
      <c r="IL249" s="401"/>
      <c r="IS249" s="188"/>
      <c r="IT249" s="188"/>
      <c r="IU249" s="188"/>
      <c r="IV249" s="188"/>
      <c r="IW249" s="188"/>
      <c r="IX249" s="188"/>
      <c r="IY249" s="188"/>
      <c r="IZ249" s="188"/>
      <c r="JA249" s="188"/>
      <c r="JB249" s="188"/>
      <c r="JC249" s="188"/>
      <c r="JD249" s="188"/>
      <c r="JE249" s="188"/>
      <c r="JF249" s="188"/>
      <c r="JG249" s="188"/>
      <c r="JH249" s="188"/>
      <c r="JI249" s="188"/>
      <c r="JJ249" s="188"/>
      <c r="JK249" s="188"/>
      <c r="JL249" s="188"/>
      <c r="JM249" s="188"/>
      <c r="JN249" s="188"/>
      <c r="JO249" s="188"/>
      <c r="JP249" s="188"/>
      <c r="JQ249" s="188"/>
    </row>
    <row r="250" spans="193:277">
      <c r="GK250" s="376"/>
      <c r="GL250" s="362"/>
      <c r="GM250" s="307"/>
      <c r="GN250" s="224"/>
      <c r="GO250" s="188"/>
      <c r="GP250" s="923"/>
      <c r="GQ250" s="219"/>
      <c r="GR250" s="188"/>
      <c r="GS250" s="188"/>
      <c r="GT250" s="224"/>
      <c r="GU250" s="224"/>
      <c r="GV250" s="224"/>
      <c r="GW250" s="224"/>
      <c r="GX250" s="224"/>
      <c r="GY250" s="188"/>
      <c r="GZ250" s="401"/>
      <c r="HA250" s="188"/>
      <c r="HB250" s="188"/>
      <c r="HC250" s="188"/>
      <c r="HD250" s="188"/>
      <c r="HE250" s="188"/>
      <c r="HF250" s="188"/>
      <c r="HG250" s="188"/>
      <c r="HH250" s="401"/>
      <c r="HI250" s="188"/>
      <c r="HJ250" s="188"/>
      <c r="HK250" s="188"/>
      <c r="HL250" s="188"/>
      <c r="HM250" s="188"/>
      <c r="HN250" s="188"/>
      <c r="HO250" s="188"/>
      <c r="HP250" s="401"/>
      <c r="HQ250" s="188"/>
      <c r="HR250" s="188"/>
      <c r="HS250" s="188"/>
      <c r="HT250" s="188"/>
      <c r="HU250" s="188"/>
      <c r="HV250" s="188"/>
      <c r="HW250" s="188"/>
      <c r="HX250" s="188"/>
      <c r="HZ250" s="188"/>
      <c r="IA250" s="188"/>
      <c r="IB250" s="188"/>
      <c r="IC250" s="188"/>
      <c r="ID250" s="188"/>
      <c r="IE250" s="188"/>
      <c r="IF250" s="188"/>
      <c r="IG250" s="188"/>
      <c r="IH250" s="188"/>
      <c r="II250" s="188"/>
      <c r="IJ250" s="188"/>
      <c r="IK250" s="188"/>
      <c r="IL250" s="401"/>
      <c r="IS250" s="188"/>
      <c r="IT250" s="188"/>
      <c r="IU250" s="188"/>
      <c r="IV250" s="188"/>
      <c r="IW250" s="188"/>
      <c r="IX250" s="188"/>
      <c r="IY250" s="188"/>
      <c r="IZ250" s="188"/>
      <c r="JA250" s="188"/>
      <c r="JB250" s="188"/>
      <c r="JC250" s="188"/>
      <c r="JD250" s="188"/>
      <c r="JE250" s="188"/>
      <c r="JF250" s="188"/>
      <c r="JG250" s="188"/>
      <c r="JH250" s="188"/>
      <c r="JI250" s="188"/>
      <c r="JJ250" s="188"/>
      <c r="JK250" s="188"/>
      <c r="JL250" s="188"/>
      <c r="JM250" s="188"/>
      <c r="JN250" s="188"/>
      <c r="JO250" s="188"/>
      <c r="JP250" s="188"/>
      <c r="JQ250" s="188"/>
    </row>
    <row r="251" spans="193:277">
      <c r="GK251" s="376"/>
      <c r="GL251" s="362"/>
      <c r="GM251" s="307"/>
      <c r="GN251" s="224"/>
      <c r="GO251" s="188"/>
      <c r="GP251" s="923"/>
      <c r="GQ251" s="219"/>
      <c r="GR251" s="188"/>
      <c r="GS251" s="188"/>
      <c r="GT251" s="224"/>
      <c r="GU251" s="224"/>
      <c r="GV251" s="224"/>
      <c r="GW251" s="224"/>
      <c r="GX251" s="224"/>
      <c r="GY251" s="188"/>
      <c r="GZ251" s="401"/>
      <c r="HA251" s="188"/>
      <c r="HB251" s="188"/>
      <c r="HC251" s="188"/>
      <c r="HD251" s="188"/>
      <c r="HE251" s="188"/>
      <c r="HF251" s="188"/>
      <c r="HG251" s="188"/>
      <c r="HH251" s="401"/>
      <c r="HI251" s="188"/>
      <c r="HJ251" s="188"/>
      <c r="HK251" s="188"/>
      <c r="HL251" s="188"/>
      <c r="HM251" s="188"/>
      <c r="HN251" s="188"/>
      <c r="HO251" s="188"/>
      <c r="HP251" s="401"/>
      <c r="HQ251" s="188"/>
      <c r="HR251" s="188"/>
      <c r="HS251" s="188"/>
      <c r="HT251" s="188"/>
      <c r="HU251" s="188"/>
      <c r="HV251" s="188"/>
      <c r="HW251" s="188"/>
      <c r="HX251" s="188"/>
      <c r="HZ251" s="188"/>
      <c r="IA251" s="188"/>
      <c r="IB251" s="188"/>
      <c r="IC251" s="188"/>
      <c r="ID251" s="188"/>
      <c r="IE251" s="188"/>
      <c r="IF251" s="188"/>
      <c r="IG251" s="188"/>
      <c r="IH251" s="188"/>
      <c r="II251" s="188"/>
      <c r="IJ251" s="188"/>
      <c r="IK251" s="188"/>
      <c r="IL251" s="401"/>
      <c r="IS251" s="188"/>
      <c r="IT251" s="188"/>
      <c r="IU251" s="188"/>
      <c r="IV251" s="188"/>
      <c r="IW251" s="188"/>
      <c r="IX251" s="188"/>
      <c r="IY251" s="188"/>
      <c r="IZ251" s="188"/>
      <c r="JA251" s="188"/>
      <c r="JB251" s="188"/>
      <c r="JC251" s="188"/>
      <c r="JD251" s="188"/>
      <c r="JE251" s="188"/>
      <c r="JF251" s="188"/>
      <c r="JG251" s="188"/>
      <c r="JH251" s="188"/>
      <c r="JI251" s="188"/>
      <c r="JJ251" s="188"/>
      <c r="JK251" s="188"/>
      <c r="JL251" s="188"/>
      <c r="JM251" s="188"/>
      <c r="JN251" s="188"/>
      <c r="JO251" s="188"/>
      <c r="JP251" s="188"/>
      <c r="JQ251" s="188"/>
    </row>
    <row r="252" spans="193:277">
      <c r="GK252" s="376"/>
      <c r="GL252" s="362"/>
      <c r="GM252" s="307"/>
      <c r="GN252" s="224"/>
      <c r="GO252" s="188"/>
      <c r="GP252" s="923"/>
      <c r="GQ252" s="219"/>
      <c r="GR252" s="188"/>
      <c r="GS252" s="188"/>
      <c r="GT252" s="224"/>
      <c r="GU252" s="224"/>
      <c r="GV252" s="224"/>
      <c r="GW252" s="224"/>
      <c r="GX252" s="224"/>
      <c r="GY252" s="188"/>
      <c r="GZ252" s="401"/>
      <c r="HA252" s="188"/>
      <c r="HB252" s="188"/>
      <c r="HC252" s="188"/>
      <c r="HD252" s="188"/>
      <c r="HE252" s="188"/>
      <c r="HF252" s="188"/>
      <c r="HG252" s="188"/>
      <c r="HH252" s="401"/>
      <c r="HI252" s="188"/>
      <c r="HJ252" s="188"/>
      <c r="HK252" s="188"/>
      <c r="HL252" s="188"/>
      <c r="HM252" s="188"/>
      <c r="HN252" s="188"/>
      <c r="HO252" s="188"/>
      <c r="HP252" s="401"/>
      <c r="HQ252" s="188"/>
      <c r="HR252" s="188"/>
      <c r="HS252" s="188"/>
      <c r="HT252" s="188"/>
      <c r="HU252" s="188"/>
      <c r="HV252" s="188"/>
      <c r="HW252" s="188"/>
      <c r="HX252" s="188"/>
      <c r="HZ252" s="188"/>
      <c r="IA252" s="188"/>
      <c r="IB252" s="188"/>
      <c r="IC252" s="188"/>
      <c r="ID252" s="188"/>
      <c r="IE252" s="188"/>
      <c r="IF252" s="188"/>
      <c r="IG252" s="188"/>
      <c r="IH252" s="188"/>
      <c r="II252" s="188"/>
      <c r="IJ252" s="188"/>
      <c r="IK252" s="188"/>
      <c r="IL252" s="401"/>
      <c r="IS252" s="188"/>
      <c r="IT252" s="188"/>
      <c r="IU252" s="188"/>
      <c r="IV252" s="188"/>
      <c r="IW252" s="188"/>
      <c r="IX252" s="188"/>
      <c r="IY252" s="188"/>
      <c r="IZ252" s="188"/>
      <c r="JA252" s="188"/>
      <c r="JB252" s="188"/>
      <c r="JC252" s="188"/>
      <c r="JD252" s="188"/>
      <c r="JE252" s="188"/>
      <c r="JF252" s="188"/>
      <c r="JG252" s="188"/>
      <c r="JH252" s="188"/>
      <c r="JI252" s="188"/>
      <c r="JJ252" s="188"/>
      <c r="JK252" s="188"/>
      <c r="JL252" s="188"/>
      <c r="JM252" s="188"/>
      <c r="JN252" s="188"/>
      <c r="JO252" s="188"/>
      <c r="JP252" s="188"/>
      <c r="JQ252" s="188"/>
    </row>
    <row r="253" spans="193:277">
      <c r="GK253" s="376"/>
      <c r="GL253" s="362"/>
      <c r="GM253" s="307"/>
      <c r="GN253" s="224"/>
      <c r="GO253" s="188"/>
      <c r="GP253" s="923"/>
      <c r="GQ253" s="219"/>
      <c r="GR253" s="188"/>
      <c r="GS253" s="188"/>
      <c r="GT253" s="224"/>
      <c r="GU253" s="224"/>
      <c r="GV253" s="224"/>
      <c r="GW253" s="224"/>
      <c r="GX253" s="224"/>
      <c r="GY253" s="188"/>
      <c r="GZ253" s="401"/>
      <c r="HA253" s="188"/>
      <c r="HB253" s="188"/>
      <c r="HC253" s="188"/>
      <c r="HD253" s="188"/>
      <c r="HE253" s="188"/>
      <c r="HF253" s="188"/>
      <c r="HG253" s="188"/>
      <c r="HH253" s="401"/>
      <c r="HI253" s="188"/>
      <c r="HJ253" s="188"/>
      <c r="HK253" s="188"/>
      <c r="HL253" s="188"/>
      <c r="HM253" s="188"/>
      <c r="HN253" s="188"/>
      <c r="HO253" s="188"/>
      <c r="HP253" s="401"/>
      <c r="HQ253" s="188"/>
      <c r="HR253" s="188"/>
      <c r="HS253" s="188"/>
      <c r="HT253" s="188"/>
      <c r="HU253" s="188"/>
      <c r="HV253" s="188"/>
      <c r="HW253" s="188"/>
      <c r="HX253" s="188"/>
      <c r="HZ253" s="188"/>
      <c r="IA253" s="188"/>
      <c r="IB253" s="188"/>
      <c r="IC253" s="188"/>
      <c r="ID253" s="188"/>
      <c r="IE253" s="188"/>
      <c r="IF253" s="188"/>
      <c r="IG253" s="188"/>
      <c r="IH253" s="188"/>
      <c r="II253" s="188"/>
      <c r="IJ253" s="188"/>
      <c r="IK253" s="188"/>
      <c r="IL253" s="401"/>
      <c r="IS253" s="188"/>
      <c r="IT253" s="188"/>
      <c r="IU253" s="188"/>
      <c r="IV253" s="188"/>
      <c r="IW253" s="188"/>
      <c r="IX253" s="188"/>
      <c r="IY253" s="188"/>
      <c r="IZ253" s="188"/>
      <c r="JA253" s="188"/>
      <c r="JB253" s="188"/>
      <c r="JC253" s="188"/>
      <c r="JD253" s="188"/>
      <c r="JE253" s="188"/>
      <c r="JF253" s="188"/>
      <c r="JG253" s="188"/>
      <c r="JH253" s="188"/>
      <c r="JI253" s="188"/>
      <c r="JJ253" s="188"/>
      <c r="JK253" s="188"/>
      <c r="JL253" s="188"/>
      <c r="JM253" s="188"/>
      <c r="JN253" s="188"/>
      <c r="JO253" s="188"/>
      <c r="JP253" s="188"/>
      <c r="JQ253" s="188"/>
    </row>
    <row r="254" spans="193:277">
      <c r="GK254" s="376"/>
      <c r="GL254" s="362"/>
      <c r="GM254" s="307"/>
      <c r="GN254" s="224"/>
      <c r="GO254" s="188"/>
      <c r="GP254" s="923"/>
      <c r="GQ254" s="219"/>
      <c r="GR254" s="188"/>
      <c r="GS254" s="188"/>
      <c r="GT254" s="224"/>
      <c r="GU254" s="224"/>
      <c r="GV254" s="224"/>
      <c r="GW254" s="224"/>
      <c r="GX254" s="224"/>
      <c r="GY254" s="188"/>
      <c r="GZ254" s="401"/>
      <c r="HA254" s="188"/>
      <c r="HB254" s="188"/>
      <c r="HC254" s="188"/>
      <c r="HD254" s="188"/>
      <c r="HE254" s="188"/>
      <c r="HF254" s="188"/>
      <c r="HG254" s="188"/>
      <c r="HH254" s="401"/>
      <c r="HI254" s="188"/>
      <c r="HJ254" s="188"/>
      <c r="HK254" s="188"/>
      <c r="HL254" s="188"/>
      <c r="HM254" s="188"/>
      <c r="HN254" s="188"/>
      <c r="HO254" s="188"/>
      <c r="HP254" s="401"/>
      <c r="HQ254" s="188"/>
      <c r="HR254" s="188"/>
      <c r="HS254" s="188"/>
      <c r="HT254" s="188"/>
      <c r="HU254" s="188"/>
      <c r="HV254" s="188"/>
      <c r="HW254" s="188"/>
      <c r="HX254" s="188"/>
      <c r="HZ254" s="188"/>
      <c r="IA254" s="188"/>
      <c r="IB254" s="188"/>
      <c r="IC254" s="188"/>
      <c r="ID254" s="188"/>
      <c r="IE254" s="188"/>
      <c r="IF254" s="188"/>
      <c r="IG254" s="188"/>
      <c r="IH254" s="188"/>
      <c r="II254" s="188"/>
      <c r="IJ254" s="188"/>
      <c r="IK254" s="188"/>
      <c r="IL254" s="401"/>
      <c r="IS254" s="188"/>
      <c r="IT254" s="188"/>
      <c r="IU254" s="188"/>
      <c r="IV254" s="188"/>
      <c r="IW254" s="188"/>
      <c r="IX254" s="188"/>
      <c r="IY254" s="188"/>
      <c r="IZ254" s="188"/>
      <c r="JA254" s="188"/>
      <c r="JB254" s="188"/>
      <c r="JC254" s="188"/>
      <c r="JD254" s="188"/>
      <c r="JE254" s="188"/>
      <c r="JF254" s="188"/>
      <c r="JG254" s="188"/>
      <c r="JH254" s="188"/>
      <c r="JI254" s="188"/>
      <c r="JJ254" s="188"/>
      <c r="JK254" s="188"/>
      <c r="JL254" s="188"/>
      <c r="JM254" s="188"/>
      <c r="JN254" s="188"/>
      <c r="JO254" s="188"/>
      <c r="JP254" s="188"/>
      <c r="JQ254" s="188"/>
    </row>
    <row r="255" spans="193:277">
      <c r="GK255" s="376"/>
      <c r="GL255" s="362"/>
      <c r="GM255" s="307"/>
      <c r="GN255" s="224"/>
      <c r="GO255" s="188"/>
      <c r="GP255" s="923"/>
      <c r="GQ255" s="219"/>
      <c r="GR255" s="188"/>
      <c r="GS255" s="188"/>
      <c r="GT255" s="224"/>
      <c r="GU255" s="224"/>
      <c r="GV255" s="224"/>
      <c r="GW255" s="224"/>
      <c r="GX255" s="224"/>
      <c r="GY255" s="188"/>
      <c r="GZ255" s="401"/>
      <c r="HA255" s="188"/>
      <c r="HB255" s="188"/>
      <c r="HC255" s="188"/>
      <c r="HD255" s="188"/>
      <c r="HE255" s="188"/>
      <c r="HF255" s="188"/>
      <c r="HG255" s="188"/>
      <c r="HH255" s="401"/>
      <c r="HI255" s="188"/>
      <c r="HJ255" s="188"/>
      <c r="HK255" s="188"/>
      <c r="HL255" s="188"/>
      <c r="HM255" s="188"/>
      <c r="HN255" s="188"/>
      <c r="HO255" s="188"/>
      <c r="HP255" s="401"/>
      <c r="HQ255" s="188"/>
      <c r="HR255" s="188"/>
      <c r="HS255" s="188"/>
      <c r="HT255" s="188"/>
      <c r="HU255" s="188"/>
      <c r="HV255" s="188"/>
      <c r="HW255" s="188"/>
      <c r="HX255" s="188"/>
      <c r="HZ255" s="188"/>
      <c r="IA255" s="188"/>
      <c r="IB255" s="188"/>
      <c r="IC255" s="188"/>
      <c r="ID255" s="188"/>
      <c r="IE255" s="188"/>
      <c r="IF255" s="188"/>
      <c r="IG255" s="188"/>
      <c r="IH255" s="188"/>
      <c r="II255" s="188"/>
      <c r="IJ255" s="188"/>
      <c r="IK255" s="188"/>
      <c r="IL255" s="401"/>
      <c r="IS255" s="188"/>
      <c r="IT255" s="188"/>
      <c r="IU255" s="188"/>
      <c r="IV255" s="188"/>
      <c r="IW255" s="188"/>
      <c r="IX255" s="188"/>
      <c r="IY255" s="188"/>
      <c r="IZ255" s="188"/>
      <c r="JA255" s="188"/>
      <c r="JB255" s="188"/>
      <c r="JC255" s="188"/>
      <c r="JD255" s="188"/>
      <c r="JE255" s="188"/>
      <c r="JF255" s="188"/>
      <c r="JG255" s="188"/>
      <c r="JH255" s="188"/>
      <c r="JI255" s="188"/>
      <c r="JJ255" s="188"/>
      <c r="JK255" s="188"/>
      <c r="JL255" s="188"/>
      <c r="JM255" s="188"/>
      <c r="JN255" s="188"/>
      <c r="JO255" s="188"/>
      <c r="JP255" s="188"/>
      <c r="JQ255" s="188"/>
    </row>
    <row r="256" spans="193:277">
      <c r="GK256" s="376"/>
      <c r="GL256" s="362"/>
      <c r="GM256" s="307"/>
      <c r="GN256" s="224"/>
      <c r="GO256" s="188"/>
      <c r="GP256" s="923"/>
      <c r="GQ256" s="219"/>
      <c r="GR256" s="188"/>
      <c r="GS256" s="188"/>
      <c r="GT256" s="224"/>
      <c r="GU256" s="224"/>
      <c r="GV256" s="224"/>
      <c r="GW256" s="224"/>
      <c r="GX256" s="224"/>
      <c r="GY256" s="188"/>
      <c r="GZ256" s="401"/>
      <c r="HA256" s="188"/>
      <c r="HB256" s="188"/>
      <c r="HC256" s="188"/>
      <c r="HD256" s="188"/>
      <c r="HE256" s="188"/>
      <c r="HF256" s="188"/>
      <c r="HG256" s="188"/>
      <c r="HH256" s="401"/>
      <c r="HI256" s="188"/>
      <c r="HJ256" s="188"/>
      <c r="HK256" s="188"/>
      <c r="HL256" s="188"/>
      <c r="HM256" s="188"/>
      <c r="HN256" s="188"/>
      <c r="HO256" s="188"/>
      <c r="HP256" s="401"/>
      <c r="HQ256" s="188"/>
      <c r="HR256" s="188"/>
      <c r="HS256" s="188"/>
      <c r="HT256" s="188"/>
      <c r="HU256" s="188"/>
      <c r="HV256" s="188"/>
      <c r="HW256" s="188"/>
      <c r="HX256" s="188"/>
      <c r="HZ256" s="188"/>
      <c r="IA256" s="188"/>
      <c r="IB256" s="188"/>
      <c r="IC256" s="188"/>
      <c r="ID256" s="188"/>
      <c r="IE256" s="188"/>
      <c r="IF256" s="188"/>
      <c r="IG256" s="188"/>
      <c r="IH256" s="188"/>
      <c r="II256" s="188"/>
      <c r="IJ256" s="188"/>
      <c r="IK256" s="188"/>
      <c r="IL256" s="401"/>
      <c r="IS256" s="188"/>
      <c r="IT256" s="188"/>
      <c r="IU256" s="188"/>
      <c r="IV256" s="188"/>
      <c r="IW256" s="188"/>
      <c r="IX256" s="188"/>
      <c r="IY256" s="188"/>
      <c r="IZ256" s="188"/>
      <c r="JA256" s="188"/>
      <c r="JB256" s="188"/>
      <c r="JC256" s="188"/>
      <c r="JD256" s="188"/>
      <c r="JE256" s="188"/>
      <c r="JF256" s="188"/>
      <c r="JG256" s="188"/>
      <c r="JH256" s="188"/>
      <c r="JI256" s="188"/>
      <c r="JJ256" s="188"/>
      <c r="JK256" s="188"/>
      <c r="JL256" s="188"/>
      <c r="JM256" s="188"/>
      <c r="JN256" s="188"/>
      <c r="JO256" s="188"/>
      <c r="JP256" s="188"/>
      <c r="JQ256" s="188"/>
    </row>
    <row r="257" spans="193:277">
      <c r="GK257" s="376"/>
      <c r="GL257" s="362"/>
      <c r="GM257" s="307"/>
      <c r="GN257" s="224"/>
      <c r="GO257" s="188"/>
      <c r="GP257" s="923"/>
      <c r="GQ257" s="219"/>
      <c r="GR257" s="188"/>
      <c r="GS257" s="188"/>
      <c r="GT257" s="224"/>
      <c r="GU257" s="224"/>
      <c r="GV257" s="224"/>
      <c r="GW257" s="224"/>
      <c r="GX257" s="224"/>
      <c r="GY257" s="188"/>
      <c r="GZ257" s="401"/>
      <c r="HA257" s="188"/>
      <c r="HB257" s="188"/>
      <c r="HC257" s="188"/>
      <c r="HD257" s="188"/>
      <c r="HE257" s="188"/>
      <c r="HF257" s="188"/>
      <c r="HG257" s="188"/>
      <c r="HH257" s="401"/>
      <c r="HI257" s="188"/>
      <c r="HJ257" s="188"/>
      <c r="HK257" s="188"/>
      <c r="HL257" s="188"/>
      <c r="HM257" s="188"/>
      <c r="HN257" s="188"/>
      <c r="HO257" s="188"/>
      <c r="HP257" s="401"/>
      <c r="HQ257" s="188"/>
      <c r="HR257" s="188"/>
      <c r="HS257" s="188"/>
      <c r="HT257" s="188"/>
      <c r="HU257" s="188"/>
      <c r="HV257" s="188"/>
      <c r="HW257" s="188"/>
      <c r="HX257" s="188"/>
      <c r="HZ257" s="188"/>
      <c r="IA257" s="188"/>
      <c r="IB257" s="188"/>
      <c r="IC257" s="188"/>
      <c r="ID257" s="188"/>
      <c r="IE257" s="188"/>
      <c r="IF257" s="188"/>
      <c r="IG257" s="188"/>
      <c r="IH257" s="188"/>
      <c r="II257" s="188"/>
      <c r="IJ257" s="188"/>
      <c r="IK257" s="188"/>
      <c r="IL257" s="401"/>
      <c r="IS257" s="188"/>
      <c r="IT257" s="188"/>
      <c r="IU257" s="188"/>
      <c r="IV257" s="188"/>
      <c r="IW257" s="188"/>
      <c r="IX257" s="188"/>
      <c r="IY257" s="188"/>
      <c r="IZ257" s="188"/>
      <c r="JA257" s="188"/>
      <c r="JB257" s="188"/>
      <c r="JC257" s="188"/>
      <c r="JD257" s="188"/>
      <c r="JE257" s="188"/>
      <c r="JF257" s="188"/>
      <c r="JG257" s="188"/>
      <c r="JH257" s="188"/>
      <c r="JI257" s="188"/>
      <c r="JJ257" s="188"/>
      <c r="JK257" s="188"/>
      <c r="JL257" s="188"/>
      <c r="JM257" s="188"/>
      <c r="JN257" s="188"/>
      <c r="JO257" s="188"/>
      <c r="JP257" s="188"/>
      <c r="JQ257" s="188"/>
    </row>
    <row r="258" spans="193:277">
      <c r="GK258" s="376"/>
      <c r="GL258" s="362"/>
      <c r="GM258" s="307"/>
      <c r="GN258" s="224"/>
      <c r="GO258" s="188"/>
      <c r="GP258" s="923"/>
      <c r="GQ258" s="219"/>
      <c r="GR258" s="188"/>
      <c r="GS258" s="188"/>
      <c r="GT258" s="224"/>
      <c r="GU258" s="224"/>
      <c r="GV258" s="224"/>
      <c r="GW258" s="224"/>
      <c r="GX258" s="224"/>
      <c r="GY258" s="188"/>
      <c r="GZ258" s="401"/>
      <c r="HA258" s="188"/>
      <c r="HB258" s="188"/>
      <c r="HC258" s="188"/>
      <c r="HD258" s="188"/>
      <c r="HE258" s="188"/>
      <c r="HF258" s="188"/>
      <c r="HG258" s="188"/>
      <c r="HH258" s="401"/>
      <c r="HI258" s="188"/>
      <c r="HJ258" s="188"/>
      <c r="HK258" s="188"/>
      <c r="HL258" s="188"/>
      <c r="HM258" s="188"/>
      <c r="HN258" s="188"/>
      <c r="HO258" s="188"/>
      <c r="HP258" s="401"/>
      <c r="HQ258" s="188"/>
      <c r="HR258" s="188"/>
      <c r="HS258" s="188"/>
      <c r="HT258" s="188"/>
      <c r="HU258" s="188"/>
      <c r="HV258" s="188"/>
      <c r="HW258" s="188"/>
      <c r="HX258" s="188"/>
      <c r="HZ258" s="188"/>
      <c r="IA258" s="188"/>
      <c r="IB258" s="188"/>
      <c r="IC258" s="188"/>
      <c r="ID258" s="188"/>
      <c r="IE258" s="188"/>
      <c r="IF258" s="188"/>
      <c r="IG258" s="188"/>
      <c r="IH258" s="188"/>
      <c r="II258" s="188"/>
      <c r="IJ258" s="188"/>
      <c r="IK258" s="188"/>
      <c r="IL258" s="401"/>
      <c r="IS258" s="188"/>
      <c r="IT258" s="188"/>
      <c r="IU258" s="188"/>
      <c r="IV258" s="188"/>
      <c r="IW258" s="188"/>
      <c r="IX258" s="188"/>
      <c r="IY258" s="188"/>
      <c r="IZ258" s="188"/>
      <c r="JA258" s="188"/>
      <c r="JB258" s="188"/>
      <c r="JC258" s="188"/>
      <c r="JD258" s="188"/>
      <c r="JE258" s="188"/>
      <c r="JF258" s="188"/>
      <c r="JG258" s="188"/>
      <c r="JH258" s="188"/>
      <c r="JI258" s="188"/>
      <c r="JJ258" s="188"/>
      <c r="JK258" s="188"/>
      <c r="JL258" s="188"/>
      <c r="JM258" s="188"/>
      <c r="JN258" s="188"/>
      <c r="JO258" s="188"/>
      <c r="JP258" s="188"/>
      <c r="JQ258" s="188"/>
    </row>
    <row r="259" spans="193:277">
      <c r="GK259" s="376"/>
      <c r="GL259" s="362"/>
      <c r="GM259" s="307"/>
      <c r="GN259" s="224"/>
      <c r="GO259" s="188"/>
      <c r="GP259" s="923"/>
      <c r="GQ259" s="219"/>
      <c r="GR259" s="188"/>
      <c r="GS259" s="188"/>
      <c r="GT259" s="224"/>
      <c r="GU259" s="224"/>
      <c r="GV259" s="224"/>
      <c r="GW259" s="224"/>
      <c r="GX259" s="224"/>
      <c r="GY259" s="188"/>
      <c r="GZ259" s="401"/>
      <c r="HA259" s="188"/>
      <c r="HB259" s="188"/>
      <c r="HC259" s="188"/>
      <c r="HD259" s="188"/>
      <c r="HE259" s="188"/>
      <c r="HF259" s="188"/>
      <c r="HG259" s="188"/>
      <c r="HH259" s="401"/>
      <c r="HI259" s="188"/>
      <c r="HJ259" s="188"/>
      <c r="HK259" s="188"/>
      <c r="HL259" s="188"/>
      <c r="HM259" s="188"/>
      <c r="HN259" s="188"/>
      <c r="HO259" s="188"/>
      <c r="HP259" s="401"/>
      <c r="HQ259" s="188"/>
      <c r="HR259" s="188"/>
      <c r="HS259" s="188"/>
      <c r="HT259" s="188"/>
      <c r="HU259" s="188"/>
      <c r="HV259" s="188"/>
      <c r="HW259" s="188"/>
      <c r="HX259" s="188"/>
      <c r="HZ259" s="188"/>
      <c r="IA259" s="188"/>
      <c r="IB259" s="188"/>
      <c r="IC259" s="188"/>
      <c r="ID259" s="188"/>
      <c r="IE259" s="188"/>
      <c r="IF259" s="188"/>
      <c r="IG259" s="188"/>
      <c r="IH259" s="188"/>
      <c r="II259" s="188"/>
      <c r="IJ259" s="188"/>
      <c r="IK259" s="188"/>
      <c r="IL259" s="401"/>
      <c r="IS259" s="188"/>
      <c r="IT259" s="188"/>
      <c r="IU259" s="188"/>
      <c r="IV259" s="188"/>
      <c r="IW259" s="188"/>
      <c r="IX259" s="188"/>
      <c r="IY259" s="188"/>
      <c r="IZ259" s="188"/>
      <c r="JA259" s="188"/>
      <c r="JB259" s="188"/>
      <c r="JC259" s="188"/>
      <c r="JD259" s="188"/>
      <c r="JE259" s="188"/>
      <c r="JF259" s="188"/>
      <c r="JG259" s="188"/>
      <c r="JH259" s="188"/>
      <c r="JI259" s="188"/>
      <c r="JJ259" s="188"/>
      <c r="JK259" s="188"/>
      <c r="JL259" s="188"/>
      <c r="JM259" s="188"/>
      <c r="JN259" s="188"/>
      <c r="JO259" s="188"/>
      <c r="JP259" s="188"/>
      <c r="JQ259" s="188"/>
    </row>
    <row r="260" spans="193:277">
      <c r="GK260" s="376"/>
      <c r="GL260" s="362"/>
      <c r="GM260" s="307"/>
      <c r="GN260" s="224"/>
      <c r="GO260" s="188"/>
      <c r="GP260" s="923"/>
      <c r="GQ260" s="219"/>
      <c r="GR260" s="188"/>
      <c r="GS260" s="188"/>
      <c r="GT260" s="224"/>
      <c r="GU260" s="224"/>
      <c r="GV260" s="224"/>
      <c r="GW260" s="224"/>
      <c r="GX260" s="224"/>
      <c r="GY260" s="188"/>
      <c r="GZ260" s="401"/>
      <c r="HA260" s="188"/>
      <c r="HB260" s="188"/>
      <c r="HC260" s="188"/>
      <c r="HD260" s="188"/>
      <c r="HE260" s="188"/>
      <c r="HF260" s="188"/>
      <c r="HG260" s="188"/>
      <c r="HH260" s="401"/>
      <c r="HI260" s="188"/>
      <c r="HJ260" s="188"/>
      <c r="HK260" s="188"/>
      <c r="HL260" s="188"/>
      <c r="HM260" s="188"/>
      <c r="HN260" s="188"/>
      <c r="HO260" s="188"/>
      <c r="HP260" s="401"/>
      <c r="HQ260" s="188"/>
      <c r="HR260" s="188"/>
      <c r="HS260" s="188"/>
      <c r="HT260" s="188"/>
      <c r="HU260" s="188"/>
      <c r="HV260" s="188"/>
      <c r="HW260" s="188"/>
      <c r="HX260" s="188"/>
      <c r="HZ260" s="188"/>
      <c r="IA260" s="188"/>
      <c r="IB260" s="188"/>
      <c r="IC260" s="188"/>
      <c r="ID260" s="188"/>
      <c r="IE260" s="188"/>
      <c r="IF260" s="188"/>
      <c r="IG260" s="188"/>
      <c r="IH260" s="188"/>
      <c r="II260" s="188"/>
      <c r="IJ260" s="188"/>
      <c r="IK260" s="188"/>
      <c r="IL260" s="401"/>
      <c r="IS260" s="188"/>
      <c r="IT260" s="188"/>
      <c r="IU260" s="188"/>
      <c r="IV260" s="188"/>
      <c r="IW260" s="188"/>
      <c r="IX260" s="188"/>
      <c r="IY260" s="188"/>
      <c r="IZ260" s="188"/>
      <c r="JA260" s="188"/>
      <c r="JB260" s="188"/>
      <c r="JC260" s="188"/>
      <c r="JD260" s="188"/>
      <c r="JE260" s="188"/>
      <c r="JF260" s="188"/>
      <c r="JG260" s="188"/>
      <c r="JH260" s="188"/>
      <c r="JI260" s="188"/>
      <c r="JJ260" s="188"/>
      <c r="JK260" s="188"/>
      <c r="JL260" s="188"/>
      <c r="JM260" s="188"/>
      <c r="JN260" s="188"/>
      <c r="JO260" s="188"/>
      <c r="JP260" s="188"/>
      <c r="JQ260" s="188"/>
    </row>
    <row r="261" spans="193:277">
      <c r="GK261" s="376"/>
      <c r="GL261" s="362"/>
      <c r="GM261" s="307"/>
      <c r="GN261" s="224"/>
      <c r="GO261" s="188"/>
      <c r="GP261" s="923"/>
      <c r="GQ261" s="219"/>
      <c r="GR261" s="188"/>
      <c r="GS261" s="188"/>
      <c r="GT261" s="224"/>
      <c r="GU261" s="224"/>
      <c r="GV261" s="224"/>
      <c r="GW261" s="224"/>
      <c r="GX261" s="224"/>
      <c r="GY261" s="188"/>
      <c r="GZ261" s="401"/>
      <c r="HA261" s="188"/>
      <c r="HB261" s="188"/>
      <c r="HC261" s="188"/>
      <c r="HD261" s="188"/>
      <c r="HE261" s="188"/>
      <c r="HF261" s="188"/>
      <c r="HG261" s="188"/>
      <c r="HH261" s="401"/>
      <c r="HI261" s="188"/>
      <c r="HJ261" s="188"/>
      <c r="HK261" s="188"/>
      <c r="HL261" s="188"/>
      <c r="HM261" s="188"/>
      <c r="HN261" s="188"/>
      <c r="HO261" s="188"/>
      <c r="HP261" s="401"/>
      <c r="HQ261" s="188"/>
      <c r="HR261" s="188"/>
      <c r="HS261" s="188"/>
      <c r="HT261" s="188"/>
      <c r="HU261" s="188"/>
      <c r="HV261" s="188"/>
      <c r="HW261" s="188"/>
      <c r="HX261" s="188"/>
      <c r="HZ261" s="188"/>
      <c r="IA261" s="188"/>
      <c r="IB261" s="188"/>
      <c r="IC261" s="188"/>
      <c r="ID261" s="188"/>
      <c r="IE261" s="188"/>
      <c r="IF261" s="188"/>
      <c r="IG261" s="188"/>
      <c r="IH261" s="188"/>
      <c r="II261" s="188"/>
      <c r="IJ261" s="188"/>
      <c r="IK261" s="188"/>
      <c r="IL261" s="401"/>
      <c r="IS261" s="188"/>
      <c r="IT261" s="188"/>
      <c r="IU261" s="188"/>
      <c r="IV261" s="188"/>
      <c r="IW261" s="188"/>
      <c r="IX261" s="188"/>
      <c r="IY261" s="188"/>
      <c r="IZ261" s="188"/>
      <c r="JA261" s="188"/>
      <c r="JB261" s="188"/>
      <c r="JC261" s="188"/>
      <c r="JD261" s="188"/>
      <c r="JE261" s="188"/>
      <c r="JF261" s="188"/>
      <c r="JG261" s="188"/>
      <c r="JH261" s="188"/>
      <c r="JI261" s="188"/>
      <c r="JJ261" s="188"/>
      <c r="JK261" s="188"/>
      <c r="JL261" s="188"/>
      <c r="JM261" s="188"/>
      <c r="JN261" s="188"/>
      <c r="JO261" s="188"/>
      <c r="JP261" s="188"/>
      <c r="JQ261" s="188"/>
    </row>
    <row r="262" spans="193:277">
      <c r="GK262" s="376"/>
      <c r="GL262" s="362"/>
      <c r="GM262" s="307"/>
      <c r="GN262" s="224"/>
      <c r="GO262" s="188"/>
      <c r="GP262" s="923"/>
      <c r="GQ262" s="219"/>
      <c r="GR262" s="188"/>
      <c r="GS262" s="188"/>
      <c r="GT262" s="224"/>
      <c r="GU262" s="224"/>
      <c r="GV262" s="224"/>
      <c r="GW262" s="224"/>
      <c r="GX262" s="224"/>
      <c r="GY262" s="188"/>
      <c r="GZ262" s="401"/>
      <c r="HA262" s="188"/>
      <c r="HB262" s="188"/>
      <c r="HC262" s="188"/>
      <c r="HD262" s="188"/>
      <c r="HE262" s="188"/>
      <c r="HF262" s="188"/>
      <c r="HG262" s="188"/>
      <c r="HH262" s="401"/>
      <c r="HI262" s="188"/>
      <c r="HJ262" s="188"/>
      <c r="HK262" s="188"/>
      <c r="HL262" s="188"/>
      <c r="HM262" s="188"/>
      <c r="HN262" s="188"/>
      <c r="HO262" s="188"/>
      <c r="HP262" s="401"/>
      <c r="HQ262" s="188"/>
      <c r="HR262" s="188"/>
      <c r="HS262" s="188"/>
      <c r="HT262" s="188"/>
      <c r="HU262" s="188"/>
      <c r="HV262" s="188"/>
      <c r="HW262" s="188"/>
      <c r="HX262" s="188"/>
      <c r="HZ262" s="188"/>
      <c r="IA262" s="188"/>
      <c r="IB262" s="188"/>
      <c r="IC262" s="188"/>
      <c r="ID262" s="188"/>
      <c r="IE262" s="188"/>
      <c r="IF262" s="188"/>
      <c r="IG262" s="188"/>
      <c r="IH262" s="188"/>
      <c r="II262" s="188"/>
      <c r="IJ262" s="188"/>
      <c r="IK262" s="188"/>
      <c r="IL262" s="401"/>
      <c r="IS262" s="188"/>
      <c r="IT262" s="188"/>
      <c r="IU262" s="188"/>
      <c r="IV262" s="188"/>
      <c r="IW262" s="188"/>
      <c r="IX262" s="188"/>
      <c r="IY262" s="188"/>
      <c r="IZ262" s="188"/>
      <c r="JA262" s="188"/>
      <c r="JB262" s="188"/>
      <c r="JC262" s="188"/>
      <c r="JD262" s="188"/>
      <c r="JE262" s="188"/>
      <c r="JF262" s="188"/>
      <c r="JG262" s="188"/>
      <c r="JH262" s="188"/>
      <c r="JI262" s="188"/>
      <c r="JJ262" s="188"/>
      <c r="JK262" s="188"/>
      <c r="JL262" s="188"/>
      <c r="JM262" s="188"/>
      <c r="JN262" s="188"/>
      <c r="JO262" s="188"/>
      <c r="JP262" s="188"/>
      <c r="JQ262" s="188"/>
    </row>
    <row r="263" spans="193:277">
      <c r="GK263" s="376"/>
      <c r="GL263" s="362"/>
      <c r="GM263" s="307"/>
      <c r="GN263" s="224"/>
      <c r="GO263" s="188"/>
      <c r="GP263" s="923"/>
      <c r="GQ263" s="219"/>
      <c r="GR263" s="188"/>
      <c r="GS263" s="188"/>
      <c r="GT263" s="224"/>
      <c r="GU263" s="224"/>
      <c r="GV263" s="224"/>
      <c r="GW263" s="224"/>
      <c r="GX263" s="224"/>
      <c r="GY263" s="188"/>
      <c r="GZ263" s="401"/>
      <c r="HA263" s="188"/>
      <c r="HB263" s="188"/>
      <c r="HC263" s="188"/>
      <c r="HD263" s="188"/>
      <c r="HE263" s="188"/>
      <c r="HF263" s="188"/>
      <c r="HG263" s="188"/>
      <c r="HH263" s="401"/>
      <c r="HI263" s="188"/>
      <c r="HJ263" s="188"/>
      <c r="HK263" s="188"/>
      <c r="HL263" s="188"/>
      <c r="HM263" s="188"/>
      <c r="HN263" s="188"/>
      <c r="HO263" s="188"/>
      <c r="HP263" s="401"/>
      <c r="HQ263" s="188"/>
      <c r="HR263" s="188"/>
      <c r="HS263" s="188"/>
      <c r="HT263" s="188"/>
      <c r="HU263" s="188"/>
      <c r="HV263" s="188"/>
      <c r="HW263" s="188"/>
      <c r="HX263" s="188"/>
      <c r="HZ263" s="188"/>
      <c r="IA263" s="188"/>
      <c r="IB263" s="188"/>
      <c r="IC263" s="188"/>
      <c r="ID263" s="188"/>
      <c r="IE263" s="188"/>
      <c r="IF263" s="188"/>
      <c r="IG263" s="188"/>
      <c r="IH263" s="188"/>
      <c r="II263" s="188"/>
      <c r="IJ263" s="188"/>
      <c r="IK263" s="188"/>
      <c r="IL263" s="401"/>
      <c r="IS263" s="188"/>
      <c r="IT263" s="188"/>
      <c r="IU263" s="188"/>
      <c r="IV263" s="188"/>
      <c r="IW263" s="188"/>
      <c r="IX263" s="188"/>
      <c r="IY263" s="188"/>
      <c r="IZ263" s="188"/>
      <c r="JA263" s="188"/>
      <c r="JB263" s="188"/>
      <c r="JC263" s="188"/>
      <c r="JD263" s="188"/>
      <c r="JE263" s="188"/>
      <c r="JF263" s="188"/>
      <c r="JG263" s="188"/>
      <c r="JH263" s="188"/>
      <c r="JI263" s="188"/>
      <c r="JJ263" s="188"/>
      <c r="JK263" s="188"/>
      <c r="JL263" s="188"/>
      <c r="JM263" s="188"/>
      <c r="JN263" s="188"/>
      <c r="JO263" s="188"/>
      <c r="JP263" s="188"/>
      <c r="JQ263" s="188"/>
    </row>
    <row r="264" spans="193:277">
      <c r="GK264" s="376"/>
      <c r="GL264" s="362"/>
      <c r="GM264" s="307"/>
      <c r="GN264" s="224"/>
      <c r="GO264" s="188"/>
      <c r="GP264" s="923"/>
      <c r="GQ264" s="219"/>
      <c r="GR264" s="188"/>
      <c r="GS264" s="188"/>
      <c r="GT264" s="224"/>
      <c r="GU264" s="224"/>
      <c r="GV264" s="224"/>
      <c r="GW264" s="224"/>
      <c r="GX264" s="224"/>
      <c r="GY264" s="188"/>
      <c r="GZ264" s="401"/>
      <c r="HA264" s="188"/>
      <c r="HB264" s="188"/>
      <c r="HC264" s="188"/>
      <c r="HD264" s="188"/>
      <c r="HE264" s="188"/>
      <c r="HF264" s="188"/>
      <c r="HG264" s="188"/>
      <c r="HH264" s="401"/>
      <c r="HI264" s="188"/>
      <c r="HJ264" s="188"/>
      <c r="HK264" s="188"/>
      <c r="HL264" s="188"/>
      <c r="HM264" s="188"/>
      <c r="HN264" s="188"/>
      <c r="HO264" s="188"/>
      <c r="HP264" s="401"/>
      <c r="HQ264" s="188"/>
      <c r="HR264" s="188"/>
      <c r="HS264" s="188"/>
      <c r="HT264" s="188"/>
      <c r="HU264" s="188"/>
      <c r="HV264" s="188"/>
      <c r="HW264" s="188"/>
      <c r="HX264" s="188"/>
      <c r="HZ264" s="188"/>
      <c r="IA264" s="188"/>
      <c r="IB264" s="188"/>
      <c r="IC264" s="188"/>
      <c r="ID264" s="188"/>
      <c r="IE264" s="188"/>
      <c r="IF264" s="188"/>
      <c r="IG264" s="188"/>
      <c r="IH264" s="188"/>
      <c r="II264" s="188"/>
      <c r="IJ264" s="188"/>
      <c r="IK264" s="188"/>
      <c r="IL264" s="401"/>
      <c r="IS264" s="188"/>
      <c r="IT264" s="188"/>
      <c r="IU264" s="188"/>
      <c r="IV264" s="188"/>
      <c r="IW264" s="188"/>
      <c r="IX264" s="188"/>
      <c r="IY264" s="188"/>
      <c r="IZ264" s="188"/>
      <c r="JA264" s="188"/>
      <c r="JB264" s="188"/>
      <c r="JC264" s="188"/>
      <c r="JD264" s="188"/>
      <c r="JE264" s="188"/>
      <c r="JF264" s="188"/>
      <c r="JG264" s="188"/>
      <c r="JH264" s="188"/>
      <c r="JI264" s="188"/>
      <c r="JJ264" s="188"/>
      <c r="JK264" s="188"/>
      <c r="JL264" s="188"/>
      <c r="JM264" s="188"/>
      <c r="JN264" s="188"/>
      <c r="JO264" s="188"/>
      <c r="JP264" s="188"/>
      <c r="JQ264" s="188"/>
    </row>
    <row r="265" spans="193:277">
      <c r="GK265" s="376"/>
      <c r="GL265" s="362"/>
      <c r="GM265" s="307"/>
      <c r="GN265" s="224"/>
      <c r="GO265" s="188"/>
      <c r="GP265" s="923"/>
      <c r="GQ265" s="219"/>
      <c r="GR265" s="188"/>
      <c r="GS265" s="188"/>
      <c r="GT265" s="224"/>
      <c r="GU265" s="224"/>
      <c r="GV265" s="224"/>
      <c r="GW265" s="224"/>
      <c r="GX265" s="224"/>
      <c r="GY265" s="188"/>
      <c r="GZ265" s="401"/>
      <c r="HA265" s="188"/>
      <c r="HB265" s="188"/>
      <c r="HC265" s="188"/>
      <c r="HD265" s="188"/>
      <c r="HE265" s="188"/>
      <c r="HF265" s="188"/>
      <c r="HG265" s="188"/>
      <c r="HH265" s="401"/>
      <c r="HI265" s="188"/>
      <c r="HJ265" s="188"/>
      <c r="HK265" s="188"/>
      <c r="HL265" s="188"/>
      <c r="HM265" s="188"/>
      <c r="HN265" s="188"/>
      <c r="HO265" s="188"/>
      <c r="HP265" s="401"/>
      <c r="HQ265" s="188"/>
      <c r="HR265" s="188"/>
      <c r="HS265" s="188"/>
      <c r="HT265" s="188"/>
      <c r="HU265" s="188"/>
      <c r="HV265" s="188"/>
      <c r="HW265" s="188"/>
      <c r="HX265" s="188"/>
      <c r="HZ265" s="188"/>
      <c r="IA265" s="188"/>
      <c r="IB265" s="188"/>
      <c r="IC265" s="188"/>
      <c r="ID265" s="188"/>
      <c r="IE265" s="188"/>
      <c r="IF265" s="188"/>
      <c r="IG265" s="188"/>
      <c r="IH265" s="188"/>
      <c r="II265" s="188"/>
      <c r="IJ265" s="188"/>
      <c r="IK265" s="188"/>
      <c r="IL265" s="401"/>
      <c r="IS265" s="188"/>
      <c r="IT265" s="188"/>
      <c r="IU265" s="188"/>
      <c r="IV265" s="188"/>
      <c r="IW265" s="188"/>
      <c r="IX265" s="188"/>
      <c r="IY265" s="188"/>
      <c r="IZ265" s="188"/>
      <c r="JA265" s="188"/>
      <c r="JB265" s="188"/>
      <c r="JC265" s="188"/>
      <c r="JD265" s="188"/>
      <c r="JE265" s="188"/>
      <c r="JF265" s="188"/>
      <c r="JG265" s="188"/>
      <c r="JH265" s="188"/>
      <c r="JI265" s="188"/>
      <c r="JJ265" s="188"/>
      <c r="JK265" s="188"/>
      <c r="JL265" s="188"/>
      <c r="JM265" s="188"/>
      <c r="JN265" s="188"/>
      <c r="JO265" s="188"/>
      <c r="JP265" s="188"/>
      <c r="JQ265" s="188"/>
    </row>
    <row r="266" spans="193:277">
      <c r="GK266" s="376"/>
      <c r="GL266" s="362"/>
      <c r="GM266" s="307"/>
      <c r="GN266" s="224"/>
      <c r="GO266" s="188"/>
      <c r="GP266" s="923"/>
      <c r="GQ266" s="219"/>
      <c r="GR266" s="188"/>
      <c r="GS266" s="188"/>
      <c r="GT266" s="224"/>
      <c r="GU266" s="224"/>
      <c r="GV266" s="224"/>
      <c r="GW266" s="224"/>
      <c r="GX266" s="224"/>
      <c r="GY266" s="188"/>
      <c r="GZ266" s="401"/>
      <c r="HA266" s="188"/>
      <c r="HB266" s="188"/>
      <c r="HC266" s="188"/>
      <c r="HD266" s="188"/>
      <c r="HE266" s="188"/>
      <c r="HF266" s="188"/>
      <c r="HG266" s="188"/>
      <c r="HH266" s="401"/>
      <c r="HI266" s="188"/>
      <c r="HJ266" s="188"/>
      <c r="HK266" s="188"/>
      <c r="HL266" s="188"/>
      <c r="HM266" s="188"/>
      <c r="HN266" s="188"/>
      <c r="HO266" s="188"/>
      <c r="HP266" s="401"/>
      <c r="HQ266" s="188"/>
      <c r="HR266" s="188"/>
      <c r="HS266" s="188"/>
      <c r="HT266" s="188"/>
      <c r="HU266" s="188"/>
      <c r="HV266" s="188"/>
      <c r="HW266" s="188"/>
      <c r="HX266" s="188"/>
      <c r="HZ266" s="188"/>
      <c r="IA266" s="188"/>
      <c r="IB266" s="188"/>
      <c r="IC266" s="188"/>
      <c r="ID266" s="188"/>
      <c r="IE266" s="188"/>
      <c r="IF266" s="188"/>
      <c r="IG266" s="188"/>
      <c r="IH266" s="188"/>
      <c r="II266" s="188"/>
      <c r="IJ266" s="188"/>
      <c r="IK266" s="188"/>
      <c r="IL266" s="401"/>
      <c r="IS266" s="188"/>
      <c r="IT266" s="188"/>
      <c r="IU266" s="188"/>
      <c r="IV266" s="188"/>
      <c r="IW266" s="188"/>
      <c r="IX266" s="188"/>
      <c r="IY266" s="188"/>
      <c r="IZ266" s="188"/>
      <c r="JA266" s="188"/>
      <c r="JB266" s="188"/>
      <c r="JC266" s="188"/>
      <c r="JD266" s="188"/>
      <c r="JE266" s="188"/>
      <c r="JF266" s="188"/>
      <c r="JG266" s="188"/>
      <c r="JH266" s="188"/>
      <c r="JI266" s="188"/>
      <c r="JJ266" s="188"/>
      <c r="JK266" s="188"/>
      <c r="JL266" s="188"/>
      <c r="JM266" s="188"/>
      <c r="JN266" s="188"/>
      <c r="JO266" s="188"/>
      <c r="JP266" s="188"/>
      <c r="JQ266" s="188"/>
    </row>
    <row r="267" spans="193:277">
      <c r="GK267" s="376"/>
      <c r="GL267" s="362"/>
      <c r="GM267" s="307"/>
      <c r="GN267" s="224"/>
      <c r="GO267" s="188"/>
      <c r="GP267" s="923"/>
      <c r="GQ267" s="219"/>
      <c r="GR267" s="188"/>
      <c r="GS267" s="188"/>
      <c r="GT267" s="224"/>
      <c r="GU267" s="224"/>
      <c r="GV267" s="224"/>
      <c r="GW267" s="224"/>
      <c r="GX267" s="224"/>
      <c r="GY267" s="188"/>
      <c r="GZ267" s="401"/>
      <c r="HA267" s="188"/>
      <c r="HB267" s="188"/>
      <c r="HC267" s="188"/>
      <c r="HD267" s="188"/>
      <c r="HE267" s="188"/>
      <c r="HF267" s="188"/>
      <c r="HG267" s="188"/>
      <c r="HH267" s="401"/>
      <c r="HI267" s="188"/>
      <c r="HJ267" s="188"/>
      <c r="HK267" s="188"/>
      <c r="HL267" s="188"/>
      <c r="HM267" s="188"/>
      <c r="HN267" s="188"/>
      <c r="HO267" s="188"/>
      <c r="HP267" s="401"/>
      <c r="HQ267" s="188"/>
      <c r="HR267" s="188"/>
      <c r="HS267" s="188"/>
      <c r="HT267" s="188"/>
      <c r="HU267" s="188"/>
      <c r="HV267" s="188"/>
      <c r="HW267" s="188"/>
      <c r="HX267" s="188"/>
      <c r="HZ267" s="188"/>
      <c r="IA267" s="188"/>
      <c r="IB267" s="188"/>
      <c r="IC267" s="188"/>
      <c r="ID267" s="188"/>
      <c r="IE267" s="188"/>
      <c r="IF267" s="188"/>
      <c r="IG267" s="188"/>
      <c r="IH267" s="188"/>
      <c r="II267" s="188"/>
      <c r="IJ267" s="188"/>
      <c r="IK267" s="188"/>
      <c r="IL267" s="401"/>
      <c r="IS267" s="188"/>
      <c r="IT267" s="188"/>
      <c r="IU267" s="188"/>
      <c r="IV267" s="188"/>
      <c r="IW267" s="188"/>
      <c r="IX267" s="188"/>
      <c r="IY267" s="188"/>
      <c r="IZ267" s="188"/>
      <c r="JA267" s="188"/>
      <c r="JB267" s="188"/>
      <c r="JC267" s="188"/>
      <c r="JD267" s="188"/>
      <c r="JE267" s="188"/>
      <c r="JF267" s="188"/>
      <c r="JG267" s="188"/>
      <c r="JH267" s="188"/>
      <c r="JI267" s="188"/>
      <c r="JJ267" s="188"/>
      <c r="JK267" s="188"/>
      <c r="JL267" s="188"/>
      <c r="JM267" s="188"/>
      <c r="JN267" s="188"/>
      <c r="JO267" s="188"/>
      <c r="JP267" s="188"/>
      <c r="JQ267" s="188"/>
    </row>
    <row r="268" spans="193:277">
      <c r="GK268" s="376"/>
      <c r="GL268" s="362"/>
      <c r="GM268" s="307"/>
      <c r="GN268" s="224"/>
      <c r="GO268" s="188"/>
      <c r="GP268" s="923"/>
      <c r="GQ268" s="219"/>
      <c r="GR268" s="188"/>
      <c r="GS268" s="188"/>
      <c r="GT268" s="224"/>
      <c r="GU268" s="224"/>
      <c r="GV268" s="224"/>
      <c r="GW268" s="224"/>
      <c r="GX268" s="224"/>
      <c r="GY268" s="188"/>
      <c r="GZ268" s="401"/>
      <c r="HA268" s="188"/>
      <c r="HB268" s="188"/>
      <c r="HC268" s="188"/>
      <c r="HD268" s="188"/>
      <c r="HE268" s="188"/>
      <c r="HF268" s="188"/>
      <c r="HG268" s="188"/>
      <c r="HH268" s="401"/>
      <c r="HI268" s="188"/>
      <c r="HJ268" s="188"/>
      <c r="HK268" s="188"/>
      <c r="HL268" s="188"/>
      <c r="HM268" s="188"/>
      <c r="HN268" s="188"/>
      <c r="HO268" s="188"/>
      <c r="HP268" s="401"/>
      <c r="HQ268" s="188"/>
      <c r="HR268" s="188"/>
      <c r="HS268" s="188"/>
      <c r="HT268" s="188"/>
      <c r="HU268" s="188"/>
      <c r="HV268" s="188"/>
      <c r="HW268" s="188"/>
      <c r="HX268" s="188"/>
      <c r="HZ268" s="188"/>
      <c r="IA268" s="188"/>
      <c r="IB268" s="188"/>
      <c r="IC268" s="188"/>
      <c r="ID268" s="188"/>
      <c r="IE268" s="188"/>
      <c r="IF268" s="188"/>
      <c r="IG268" s="188"/>
      <c r="IH268" s="188"/>
      <c r="II268" s="188"/>
      <c r="IJ268" s="188"/>
      <c r="IK268" s="188"/>
      <c r="IL268" s="401"/>
      <c r="IS268" s="188"/>
      <c r="IT268" s="188"/>
      <c r="IU268" s="188"/>
      <c r="IV268" s="188"/>
      <c r="IW268" s="188"/>
      <c r="IX268" s="188"/>
      <c r="IY268" s="188"/>
      <c r="IZ268" s="188"/>
      <c r="JA268" s="188"/>
      <c r="JB268" s="188"/>
      <c r="JC268" s="188"/>
      <c r="JD268" s="188"/>
      <c r="JE268" s="188"/>
      <c r="JF268" s="188"/>
      <c r="JG268" s="188"/>
      <c r="JH268" s="188"/>
      <c r="JI268" s="188"/>
      <c r="JJ268" s="188"/>
      <c r="JK268" s="188"/>
      <c r="JL268" s="188"/>
      <c r="JM268" s="188"/>
      <c r="JN268" s="188"/>
      <c r="JO268" s="188"/>
      <c r="JP268" s="188"/>
      <c r="JQ268" s="188"/>
    </row>
    <row r="269" spans="193:277">
      <c r="GK269" s="376"/>
      <c r="GL269" s="362"/>
      <c r="GM269" s="307"/>
      <c r="GN269" s="224"/>
      <c r="GO269" s="188"/>
      <c r="GP269" s="923"/>
      <c r="GQ269" s="219"/>
      <c r="GR269" s="188"/>
      <c r="GS269" s="188"/>
      <c r="GT269" s="224"/>
      <c r="GU269" s="224"/>
      <c r="GV269" s="224"/>
      <c r="GW269" s="224"/>
      <c r="GX269" s="224"/>
      <c r="GY269" s="188"/>
      <c r="GZ269" s="401"/>
      <c r="HA269" s="188"/>
      <c r="HB269" s="188"/>
      <c r="HC269" s="188"/>
      <c r="HD269" s="188"/>
      <c r="HE269" s="188"/>
      <c r="HF269" s="188"/>
      <c r="HG269" s="188"/>
      <c r="HH269" s="401"/>
      <c r="HI269" s="188"/>
      <c r="HJ269" s="188"/>
      <c r="HK269" s="188"/>
      <c r="HL269" s="188"/>
      <c r="HM269" s="188"/>
      <c r="HN269" s="188"/>
      <c r="HO269" s="188"/>
      <c r="HP269" s="401"/>
      <c r="HQ269" s="188"/>
      <c r="HR269" s="188"/>
      <c r="HS269" s="188"/>
      <c r="HT269" s="188"/>
      <c r="HU269" s="188"/>
      <c r="HV269" s="188"/>
      <c r="HW269" s="188"/>
      <c r="HX269" s="188"/>
      <c r="HZ269" s="188"/>
      <c r="IA269" s="188"/>
      <c r="IB269" s="188"/>
      <c r="IC269" s="188"/>
      <c r="ID269" s="188"/>
      <c r="IE269" s="188"/>
      <c r="IF269" s="188"/>
      <c r="IG269" s="188"/>
      <c r="IH269" s="188"/>
      <c r="II269" s="188"/>
      <c r="IJ269" s="188"/>
      <c r="IK269" s="188"/>
      <c r="IL269" s="401"/>
      <c r="IS269" s="188"/>
      <c r="IT269" s="188"/>
      <c r="IU269" s="188"/>
      <c r="IV269" s="188"/>
      <c r="IW269" s="188"/>
      <c r="IX269" s="188"/>
      <c r="IY269" s="188"/>
      <c r="IZ269" s="188"/>
      <c r="JA269" s="188"/>
      <c r="JB269" s="188"/>
      <c r="JC269" s="188"/>
      <c r="JD269" s="188"/>
      <c r="JE269" s="188"/>
      <c r="JF269" s="188"/>
      <c r="JG269" s="188"/>
      <c r="JH269" s="188"/>
      <c r="JI269" s="188"/>
      <c r="JJ269" s="188"/>
      <c r="JK269" s="188"/>
      <c r="JL269" s="188"/>
      <c r="JM269" s="188"/>
      <c r="JN269" s="188"/>
      <c r="JO269" s="188"/>
      <c r="JP269" s="188"/>
      <c r="JQ269" s="188"/>
    </row>
    <row r="270" spans="193:277">
      <c r="GK270" s="376"/>
      <c r="GL270" s="362"/>
      <c r="GM270" s="307"/>
      <c r="GN270" s="224"/>
      <c r="GO270" s="188"/>
      <c r="GP270" s="923"/>
      <c r="GQ270" s="219"/>
      <c r="GR270" s="188"/>
      <c r="GS270" s="188"/>
      <c r="GT270" s="224"/>
      <c r="GU270" s="224"/>
      <c r="GV270" s="224"/>
      <c r="GW270" s="224"/>
      <c r="GX270" s="224"/>
      <c r="GY270" s="188"/>
      <c r="GZ270" s="401"/>
      <c r="HA270" s="188"/>
      <c r="HB270" s="188"/>
      <c r="HC270" s="188"/>
      <c r="HD270" s="188"/>
      <c r="HE270" s="188"/>
      <c r="HF270" s="188"/>
      <c r="HG270" s="188"/>
      <c r="HH270" s="401"/>
      <c r="HI270" s="188"/>
      <c r="HJ270" s="188"/>
      <c r="HK270" s="188"/>
      <c r="HL270" s="188"/>
      <c r="HM270" s="188"/>
      <c r="HN270" s="188"/>
      <c r="HO270" s="188"/>
      <c r="HP270" s="401"/>
      <c r="HQ270" s="188"/>
      <c r="HR270" s="188"/>
      <c r="HS270" s="188"/>
      <c r="HT270" s="188"/>
      <c r="HU270" s="188"/>
      <c r="HV270" s="188"/>
      <c r="HW270" s="188"/>
      <c r="HX270" s="188"/>
      <c r="HZ270" s="188"/>
      <c r="IA270" s="188"/>
      <c r="IB270" s="188"/>
      <c r="IC270" s="188"/>
      <c r="ID270" s="188"/>
      <c r="IE270" s="188"/>
      <c r="IF270" s="188"/>
      <c r="IG270" s="188"/>
      <c r="IH270" s="188"/>
      <c r="II270" s="188"/>
      <c r="IJ270" s="188"/>
      <c r="IK270" s="188"/>
      <c r="IL270" s="401"/>
      <c r="IS270" s="188"/>
      <c r="IT270" s="188"/>
      <c r="IU270" s="188"/>
      <c r="IV270" s="188"/>
      <c r="IW270" s="188"/>
      <c r="IX270" s="188"/>
      <c r="IY270" s="188"/>
      <c r="IZ270" s="188"/>
      <c r="JA270" s="188"/>
      <c r="JB270" s="188"/>
      <c r="JC270" s="188"/>
      <c r="JD270" s="188"/>
      <c r="JE270" s="188"/>
      <c r="JF270" s="188"/>
      <c r="JG270" s="188"/>
      <c r="JH270" s="188"/>
      <c r="JI270" s="188"/>
      <c r="JJ270" s="188"/>
      <c r="JK270" s="188"/>
      <c r="JL270" s="188"/>
      <c r="JM270" s="188"/>
      <c r="JN270" s="188"/>
      <c r="JO270" s="188"/>
      <c r="JP270" s="188"/>
      <c r="JQ270" s="188"/>
    </row>
    <row r="271" spans="193:277">
      <c r="GK271" s="376"/>
      <c r="GL271" s="362"/>
      <c r="GM271" s="307"/>
      <c r="GN271" s="224"/>
      <c r="GO271" s="188"/>
      <c r="GP271" s="923"/>
      <c r="GQ271" s="219"/>
      <c r="GR271" s="188"/>
      <c r="GS271" s="188"/>
      <c r="GT271" s="224"/>
      <c r="GU271" s="224"/>
      <c r="GV271" s="224"/>
      <c r="GW271" s="224"/>
      <c r="GX271" s="224"/>
      <c r="GY271" s="188"/>
      <c r="GZ271" s="401"/>
      <c r="HA271" s="188"/>
      <c r="HB271" s="188"/>
      <c r="HC271" s="188"/>
      <c r="HD271" s="188"/>
      <c r="HE271" s="188"/>
      <c r="HF271" s="188"/>
      <c r="HG271" s="188"/>
      <c r="HH271" s="401"/>
      <c r="HI271" s="188"/>
      <c r="HJ271" s="188"/>
      <c r="HK271" s="188"/>
      <c r="HL271" s="188"/>
      <c r="HM271" s="188"/>
      <c r="HN271" s="188"/>
      <c r="HO271" s="188"/>
      <c r="HP271" s="401"/>
      <c r="HQ271" s="188"/>
      <c r="HR271" s="188"/>
      <c r="HS271" s="188"/>
      <c r="HT271" s="188"/>
      <c r="HU271" s="188"/>
      <c r="HV271" s="188"/>
      <c r="HW271" s="188"/>
      <c r="HX271" s="188"/>
      <c r="HZ271" s="188"/>
      <c r="IA271" s="188"/>
      <c r="IB271" s="188"/>
      <c r="IC271" s="188"/>
      <c r="ID271" s="188"/>
      <c r="IE271" s="188"/>
      <c r="IF271" s="188"/>
      <c r="IG271" s="188"/>
      <c r="IH271" s="188"/>
      <c r="II271" s="188"/>
      <c r="IJ271" s="188"/>
      <c r="IK271" s="188"/>
      <c r="IL271" s="401"/>
      <c r="IS271" s="188"/>
      <c r="IT271" s="188"/>
      <c r="IU271" s="188"/>
      <c r="IV271" s="188"/>
      <c r="IW271" s="188"/>
      <c r="IX271" s="188"/>
      <c r="IY271" s="188"/>
      <c r="IZ271" s="188"/>
      <c r="JA271" s="188"/>
      <c r="JB271" s="188"/>
      <c r="JC271" s="188"/>
      <c r="JD271" s="188"/>
      <c r="JE271" s="188"/>
      <c r="JF271" s="188"/>
      <c r="JG271" s="188"/>
      <c r="JH271" s="188"/>
      <c r="JI271" s="188"/>
      <c r="JJ271" s="188"/>
      <c r="JK271" s="188"/>
      <c r="JL271" s="188"/>
      <c r="JM271" s="188"/>
      <c r="JN271" s="188"/>
      <c r="JO271" s="188"/>
      <c r="JP271" s="188"/>
      <c r="JQ271" s="188"/>
    </row>
    <row r="272" spans="193:277">
      <c r="GK272" s="376"/>
      <c r="GL272" s="362"/>
      <c r="GM272" s="307"/>
      <c r="GN272" s="224"/>
      <c r="GO272" s="188"/>
      <c r="GP272" s="923"/>
      <c r="GQ272" s="219"/>
      <c r="GR272" s="188"/>
      <c r="GS272" s="188"/>
      <c r="GT272" s="224"/>
      <c r="GU272" s="224"/>
      <c r="GV272" s="224"/>
      <c r="GW272" s="224"/>
      <c r="GX272" s="224"/>
      <c r="GY272" s="188"/>
      <c r="GZ272" s="401"/>
      <c r="HA272" s="188"/>
      <c r="HB272" s="188"/>
      <c r="HC272" s="188"/>
      <c r="HD272" s="188"/>
      <c r="HE272" s="188"/>
      <c r="HF272" s="188"/>
      <c r="HG272" s="188"/>
      <c r="HH272" s="401"/>
      <c r="HI272" s="188"/>
      <c r="HJ272" s="188"/>
      <c r="HK272" s="188"/>
      <c r="HL272" s="188"/>
      <c r="HM272" s="188"/>
      <c r="HN272" s="188"/>
      <c r="HO272" s="188"/>
      <c r="HP272" s="401"/>
      <c r="HQ272" s="188"/>
      <c r="HR272" s="188"/>
      <c r="HS272" s="188"/>
      <c r="HT272" s="188"/>
      <c r="HU272" s="188"/>
      <c r="HV272" s="188"/>
      <c r="HW272" s="188"/>
      <c r="HX272" s="188"/>
      <c r="HZ272" s="188"/>
      <c r="IA272" s="188"/>
      <c r="IB272" s="188"/>
      <c r="IC272" s="188"/>
      <c r="ID272" s="188"/>
      <c r="IE272" s="188"/>
      <c r="IF272" s="188"/>
      <c r="IG272" s="188"/>
      <c r="IH272" s="188"/>
      <c r="II272" s="188"/>
      <c r="IJ272" s="188"/>
      <c r="IK272" s="188"/>
      <c r="IL272" s="401"/>
      <c r="IS272" s="188"/>
      <c r="IT272" s="188"/>
      <c r="IU272" s="188"/>
      <c r="IV272" s="188"/>
      <c r="IW272" s="188"/>
      <c r="IX272" s="188"/>
      <c r="IY272" s="188"/>
      <c r="IZ272" s="188"/>
      <c r="JA272" s="188"/>
      <c r="JB272" s="188"/>
      <c r="JC272" s="188"/>
      <c r="JD272" s="188"/>
      <c r="JE272" s="188"/>
      <c r="JF272" s="188"/>
      <c r="JG272" s="188"/>
      <c r="JH272" s="188"/>
      <c r="JI272" s="188"/>
      <c r="JJ272" s="188"/>
      <c r="JK272" s="188"/>
      <c r="JL272" s="188"/>
      <c r="JM272" s="188"/>
      <c r="JN272" s="188"/>
      <c r="JO272" s="188"/>
      <c r="JP272" s="188"/>
      <c r="JQ272" s="188"/>
    </row>
    <row r="273" spans="193:277">
      <c r="GK273" s="376"/>
      <c r="GL273" s="362"/>
      <c r="GM273" s="307"/>
      <c r="GN273" s="224"/>
      <c r="GO273" s="188"/>
      <c r="GP273" s="923"/>
      <c r="GQ273" s="219"/>
      <c r="GR273" s="188"/>
      <c r="GS273" s="188"/>
      <c r="GT273" s="224"/>
      <c r="GU273" s="224"/>
      <c r="GV273" s="224"/>
      <c r="GW273" s="224"/>
      <c r="GX273" s="224"/>
      <c r="GY273" s="188"/>
      <c r="GZ273" s="401"/>
      <c r="HA273" s="188"/>
      <c r="HB273" s="188"/>
      <c r="HC273" s="188"/>
      <c r="HD273" s="188"/>
      <c r="HE273" s="188"/>
      <c r="HF273" s="188"/>
      <c r="HG273" s="188"/>
      <c r="HH273" s="401"/>
      <c r="HI273" s="188"/>
      <c r="HJ273" s="188"/>
      <c r="HK273" s="188"/>
      <c r="HL273" s="188"/>
      <c r="HM273" s="188"/>
      <c r="HN273" s="188"/>
      <c r="HO273" s="188"/>
      <c r="HP273" s="401"/>
      <c r="HQ273" s="188"/>
      <c r="HR273" s="188"/>
      <c r="HS273" s="188"/>
      <c r="HT273" s="188"/>
      <c r="HU273" s="188"/>
      <c r="HV273" s="188"/>
      <c r="HW273" s="188"/>
      <c r="HX273" s="188"/>
      <c r="HZ273" s="188"/>
      <c r="IA273" s="188"/>
      <c r="IB273" s="188"/>
      <c r="IC273" s="188"/>
      <c r="ID273" s="188"/>
      <c r="IE273" s="188"/>
      <c r="IF273" s="188"/>
      <c r="IG273" s="188"/>
      <c r="IH273" s="188"/>
      <c r="II273" s="188"/>
      <c r="IJ273" s="188"/>
      <c r="IK273" s="188"/>
      <c r="IL273" s="401"/>
      <c r="IS273" s="188"/>
      <c r="IT273" s="188"/>
      <c r="IU273" s="188"/>
      <c r="IV273" s="188"/>
      <c r="IW273" s="188"/>
      <c r="IX273" s="188"/>
      <c r="IY273" s="188"/>
      <c r="IZ273" s="188"/>
      <c r="JA273" s="188"/>
      <c r="JB273" s="188"/>
      <c r="JC273" s="188"/>
      <c r="JD273" s="188"/>
      <c r="JE273" s="188"/>
      <c r="JF273" s="188"/>
      <c r="JG273" s="188"/>
      <c r="JH273" s="188"/>
      <c r="JI273" s="188"/>
      <c r="JJ273" s="188"/>
      <c r="JK273" s="188"/>
      <c r="JL273" s="188"/>
      <c r="JM273" s="188"/>
      <c r="JN273" s="188"/>
      <c r="JO273" s="188"/>
      <c r="JP273" s="188"/>
      <c r="JQ273" s="188"/>
    </row>
    <row r="274" spans="193:277">
      <c r="GK274" s="376"/>
      <c r="GL274" s="362"/>
      <c r="GM274" s="307"/>
      <c r="GN274" s="224"/>
      <c r="GO274" s="188"/>
      <c r="GP274" s="923"/>
      <c r="GQ274" s="219"/>
      <c r="GR274" s="188"/>
      <c r="GS274" s="188"/>
      <c r="GT274" s="224"/>
      <c r="GU274" s="224"/>
      <c r="GV274" s="224"/>
      <c r="GW274" s="224"/>
      <c r="GX274" s="224"/>
      <c r="GY274" s="188"/>
      <c r="GZ274" s="401"/>
      <c r="HA274" s="188"/>
      <c r="HB274" s="188"/>
      <c r="HC274" s="188"/>
      <c r="HD274" s="188"/>
      <c r="HE274" s="188"/>
      <c r="HF274" s="188"/>
      <c r="HG274" s="188"/>
      <c r="HH274" s="401"/>
      <c r="HI274" s="188"/>
      <c r="HJ274" s="188"/>
      <c r="HK274" s="188"/>
      <c r="HL274" s="188"/>
      <c r="HM274" s="188"/>
      <c r="HN274" s="188"/>
      <c r="HO274" s="188"/>
      <c r="HP274" s="401"/>
      <c r="HQ274" s="188"/>
      <c r="HR274" s="188"/>
      <c r="HS274" s="188"/>
      <c r="HT274" s="188"/>
      <c r="HU274" s="188"/>
      <c r="HV274" s="188"/>
      <c r="HW274" s="188"/>
      <c r="HX274" s="188"/>
      <c r="HZ274" s="188"/>
      <c r="IA274" s="188"/>
      <c r="IB274" s="188"/>
      <c r="IC274" s="188"/>
      <c r="ID274" s="188"/>
      <c r="IE274" s="188"/>
      <c r="IF274" s="188"/>
      <c r="IG274" s="188"/>
      <c r="IH274" s="188"/>
      <c r="II274" s="188"/>
      <c r="IJ274" s="188"/>
      <c r="IK274" s="188"/>
      <c r="IL274" s="401"/>
      <c r="IS274" s="188"/>
      <c r="IT274" s="188"/>
      <c r="IU274" s="188"/>
      <c r="IV274" s="188"/>
      <c r="IW274" s="188"/>
      <c r="IX274" s="188"/>
      <c r="IY274" s="188"/>
      <c r="IZ274" s="188"/>
      <c r="JA274" s="188"/>
      <c r="JB274" s="188"/>
      <c r="JC274" s="188"/>
      <c r="JD274" s="188"/>
      <c r="JE274" s="188"/>
      <c r="JF274" s="188"/>
      <c r="JG274" s="188"/>
      <c r="JH274" s="188"/>
      <c r="JI274" s="188"/>
      <c r="JJ274" s="188"/>
      <c r="JK274" s="188"/>
      <c r="JL274" s="188"/>
      <c r="JM274" s="188"/>
      <c r="JN274" s="188"/>
      <c r="JO274" s="188"/>
      <c r="JP274" s="188"/>
      <c r="JQ274" s="188"/>
    </row>
    <row r="275" spans="193:277">
      <c r="GK275" s="376"/>
      <c r="GL275" s="362"/>
      <c r="GM275" s="307"/>
      <c r="GN275" s="224"/>
      <c r="GO275" s="188"/>
      <c r="GP275" s="923"/>
      <c r="GQ275" s="219"/>
      <c r="GR275" s="188"/>
      <c r="GS275" s="188"/>
      <c r="GT275" s="224"/>
      <c r="GU275" s="224"/>
      <c r="GV275" s="224"/>
      <c r="GW275" s="224"/>
      <c r="GX275" s="224"/>
      <c r="GY275" s="188"/>
      <c r="GZ275" s="401"/>
      <c r="HA275" s="188"/>
      <c r="HB275" s="188"/>
      <c r="HC275" s="188"/>
      <c r="HD275" s="188"/>
      <c r="HE275" s="188"/>
      <c r="HF275" s="188"/>
      <c r="HG275" s="188"/>
      <c r="HH275" s="401"/>
      <c r="HI275" s="188"/>
      <c r="HJ275" s="188"/>
      <c r="HK275" s="188"/>
      <c r="HL275" s="188"/>
      <c r="HM275" s="188"/>
      <c r="HN275" s="188"/>
      <c r="HO275" s="188"/>
      <c r="HP275" s="401"/>
      <c r="HQ275" s="188"/>
      <c r="HR275" s="188"/>
      <c r="HS275" s="188"/>
      <c r="HT275" s="188"/>
      <c r="HU275" s="188"/>
      <c r="HV275" s="188"/>
      <c r="HW275" s="188"/>
      <c r="HX275" s="188"/>
      <c r="HZ275" s="188"/>
      <c r="IA275" s="188"/>
      <c r="IB275" s="188"/>
      <c r="IC275" s="188"/>
      <c r="ID275" s="188"/>
      <c r="IE275" s="188"/>
      <c r="IF275" s="188"/>
      <c r="IG275" s="188"/>
      <c r="IH275" s="188"/>
      <c r="II275" s="188"/>
      <c r="IJ275" s="188"/>
      <c r="IK275" s="188"/>
      <c r="IL275" s="401"/>
      <c r="IS275" s="188"/>
      <c r="IT275" s="188"/>
      <c r="IU275" s="188"/>
      <c r="IV275" s="188"/>
      <c r="IW275" s="188"/>
      <c r="IX275" s="188"/>
      <c r="IY275" s="188"/>
      <c r="IZ275" s="188"/>
      <c r="JA275" s="188"/>
      <c r="JB275" s="188"/>
      <c r="JC275" s="188"/>
      <c r="JD275" s="188"/>
      <c r="JE275" s="188"/>
      <c r="JF275" s="188"/>
      <c r="JG275" s="188"/>
      <c r="JH275" s="188"/>
      <c r="JI275" s="188"/>
      <c r="JJ275" s="188"/>
      <c r="JK275" s="188"/>
      <c r="JL275" s="188"/>
      <c r="JM275" s="188"/>
      <c r="JN275" s="188"/>
      <c r="JO275" s="188"/>
      <c r="JP275" s="188"/>
      <c r="JQ275" s="188"/>
    </row>
    <row r="276" spans="193:277">
      <c r="GK276" s="376"/>
      <c r="GL276" s="362"/>
      <c r="GM276" s="307"/>
      <c r="GN276" s="224"/>
      <c r="GO276" s="188"/>
      <c r="GP276" s="923"/>
      <c r="GQ276" s="219"/>
      <c r="GR276" s="188"/>
      <c r="GS276" s="188"/>
      <c r="GT276" s="224"/>
      <c r="GU276" s="224"/>
      <c r="GV276" s="224"/>
      <c r="GW276" s="224"/>
      <c r="GX276" s="224"/>
      <c r="GY276" s="188"/>
      <c r="GZ276" s="401"/>
      <c r="HA276" s="188"/>
      <c r="HB276" s="188"/>
      <c r="HC276" s="188"/>
      <c r="HD276" s="188"/>
      <c r="HE276" s="188"/>
      <c r="HF276" s="188"/>
      <c r="HG276" s="188"/>
      <c r="HH276" s="401"/>
      <c r="HI276" s="188"/>
      <c r="HJ276" s="188"/>
      <c r="HK276" s="188"/>
      <c r="HL276" s="188"/>
      <c r="HM276" s="188"/>
      <c r="HN276" s="188"/>
      <c r="HO276" s="188"/>
      <c r="HP276" s="401"/>
      <c r="HQ276" s="188"/>
      <c r="HR276" s="188"/>
      <c r="HS276" s="188"/>
      <c r="HT276" s="188"/>
      <c r="HU276" s="188"/>
      <c r="HV276" s="188"/>
      <c r="HW276" s="188"/>
      <c r="HX276" s="188"/>
      <c r="HZ276" s="188"/>
      <c r="IA276" s="188"/>
      <c r="IB276" s="188"/>
      <c r="IC276" s="188"/>
      <c r="ID276" s="188"/>
      <c r="IE276" s="188"/>
      <c r="IF276" s="188"/>
      <c r="IG276" s="188"/>
      <c r="IH276" s="188"/>
      <c r="II276" s="188"/>
      <c r="IJ276" s="188"/>
      <c r="IK276" s="188"/>
      <c r="IL276" s="401"/>
      <c r="IS276" s="188"/>
      <c r="IT276" s="188"/>
      <c r="IU276" s="188"/>
      <c r="IV276" s="188"/>
      <c r="IW276" s="188"/>
      <c r="IX276" s="188"/>
      <c r="IY276" s="188"/>
      <c r="IZ276" s="188"/>
      <c r="JA276" s="188"/>
      <c r="JB276" s="188"/>
      <c r="JC276" s="188"/>
      <c r="JD276" s="188"/>
      <c r="JE276" s="188"/>
      <c r="JF276" s="188"/>
      <c r="JG276" s="188"/>
      <c r="JH276" s="188"/>
      <c r="JI276" s="188"/>
      <c r="JJ276" s="188"/>
      <c r="JK276" s="188"/>
      <c r="JL276" s="188"/>
      <c r="JM276" s="188"/>
      <c r="JN276" s="188"/>
      <c r="JO276" s="188"/>
      <c r="JP276" s="188"/>
      <c r="JQ276" s="188"/>
    </row>
    <row r="277" spans="193:277">
      <c r="GK277" s="376"/>
      <c r="GL277" s="362"/>
      <c r="GM277" s="307"/>
      <c r="GN277" s="224"/>
      <c r="GO277" s="188"/>
      <c r="GP277" s="923"/>
      <c r="GQ277" s="219"/>
      <c r="GR277" s="188"/>
      <c r="GS277" s="188"/>
      <c r="GT277" s="224"/>
      <c r="GU277" s="224"/>
      <c r="GV277" s="224"/>
      <c r="GW277" s="224"/>
      <c r="GX277" s="224"/>
      <c r="GY277" s="188"/>
      <c r="GZ277" s="401"/>
      <c r="HA277" s="188"/>
      <c r="HB277" s="188"/>
      <c r="HC277" s="188"/>
      <c r="HD277" s="188"/>
      <c r="HE277" s="188"/>
      <c r="HF277" s="188"/>
      <c r="HG277" s="188"/>
      <c r="HH277" s="401"/>
      <c r="HI277" s="188"/>
      <c r="HJ277" s="188"/>
      <c r="HK277" s="188"/>
      <c r="HL277" s="188"/>
      <c r="HM277" s="188"/>
      <c r="HN277" s="188"/>
      <c r="HO277" s="188"/>
      <c r="HP277" s="401"/>
      <c r="HQ277" s="188"/>
      <c r="HR277" s="188"/>
      <c r="HS277" s="188"/>
      <c r="HT277" s="188"/>
      <c r="HU277" s="188"/>
      <c r="HV277" s="188"/>
      <c r="HW277" s="188"/>
      <c r="HX277" s="188"/>
      <c r="HZ277" s="188"/>
      <c r="IA277" s="188"/>
      <c r="IB277" s="188"/>
      <c r="IC277" s="188"/>
      <c r="ID277" s="188"/>
      <c r="IE277" s="188"/>
      <c r="IF277" s="188"/>
      <c r="IG277" s="188"/>
      <c r="IH277" s="188"/>
      <c r="II277" s="188"/>
      <c r="IJ277" s="188"/>
      <c r="IK277" s="188"/>
      <c r="IL277" s="401"/>
      <c r="IS277" s="188"/>
      <c r="IT277" s="188"/>
      <c r="IU277" s="188"/>
      <c r="IV277" s="188"/>
      <c r="IW277" s="188"/>
      <c r="IX277" s="188"/>
      <c r="IY277" s="188"/>
      <c r="IZ277" s="188"/>
      <c r="JA277" s="188"/>
      <c r="JB277" s="188"/>
      <c r="JC277" s="188"/>
      <c r="JD277" s="188"/>
      <c r="JE277" s="188"/>
      <c r="JF277" s="188"/>
      <c r="JG277" s="188"/>
      <c r="JH277" s="188"/>
      <c r="JI277" s="188"/>
      <c r="JJ277" s="188"/>
      <c r="JK277" s="188"/>
      <c r="JL277" s="188"/>
      <c r="JM277" s="188"/>
      <c r="JN277" s="188"/>
      <c r="JO277" s="188"/>
      <c r="JP277" s="188"/>
      <c r="JQ277" s="188"/>
    </row>
    <row r="278" spans="193:277">
      <c r="GK278" s="376"/>
      <c r="GL278" s="362"/>
      <c r="GM278" s="307"/>
      <c r="GN278" s="224"/>
      <c r="GO278" s="188"/>
      <c r="GP278" s="923"/>
      <c r="GQ278" s="219"/>
      <c r="GR278" s="188"/>
      <c r="GS278" s="188"/>
      <c r="GT278" s="224"/>
      <c r="GU278" s="224"/>
      <c r="GV278" s="224"/>
      <c r="GW278" s="224"/>
      <c r="GX278" s="224"/>
      <c r="GY278" s="188"/>
      <c r="GZ278" s="401"/>
      <c r="HA278" s="188"/>
      <c r="HB278" s="188"/>
      <c r="HC278" s="188"/>
      <c r="HD278" s="188"/>
      <c r="HE278" s="188"/>
      <c r="HF278" s="188"/>
      <c r="HG278" s="188"/>
      <c r="HH278" s="401"/>
      <c r="HI278" s="188"/>
      <c r="HJ278" s="188"/>
      <c r="HK278" s="188"/>
      <c r="HL278" s="188"/>
      <c r="HM278" s="188"/>
      <c r="HN278" s="188"/>
      <c r="HO278" s="188"/>
      <c r="HP278" s="401"/>
      <c r="HQ278" s="188"/>
      <c r="HR278" s="188"/>
      <c r="HS278" s="188"/>
      <c r="HT278" s="188"/>
      <c r="HU278" s="188"/>
      <c r="HV278" s="188"/>
      <c r="HW278" s="188"/>
      <c r="HX278" s="188"/>
      <c r="HZ278" s="188"/>
      <c r="IA278" s="188"/>
      <c r="IB278" s="188"/>
      <c r="IC278" s="188"/>
      <c r="ID278" s="188"/>
      <c r="IE278" s="188"/>
      <c r="IF278" s="188"/>
      <c r="IG278" s="188"/>
      <c r="IH278" s="188"/>
      <c r="II278" s="188"/>
      <c r="IJ278" s="188"/>
      <c r="IK278" s="188"/>
      <c r="IL278" s="401"/>
      <c r="IS278" s="188"/>
      <c r="IT278" s="188"/>
      <c r="IU278" s="188"/>
      <c r="IV278" s="188"/>
      <c r="IW278" s="188"/>
      <c r="IX278" s="188"/>
      <c r="IY278" s="188"/>
      <c r="IZ278" s="188"/>
      <c r="JA278" s="188"/>
      <c r="JB278" s="188"/>
      <c r="JC278" s="188"/>
      <c r="JD278" s="188"/>
      <c r="JE278" s="188"/>
      <c r="JF278" s="188"/>
      <c r="JG278" s="188"/>
      <c r="JH278" s="188"/>
      <c r="JI278" s="188"/>
      <c r="JJ278" s="188"/>
      <c r="JK278" s="188"/>
      <c r="JL278" s="188"/>
      <c r="JM278" s="188"/>
      <c r="JN278" s="188"/>
      <c r="JO278" s="188"/>
      <c r="JP278" s="188"/>
      <c r="JQ278" s="188"/>
    </row>
    <row r="279" spans="193:277">
      <c r="GK279" s="376"/>
      <c r="GL279" s="362"/>
      <c r="GM279" s="307"/>
      <c r="GN279" s="224"/>
      <c r="GO279" s="188"/>
      <c r="GP279" s="923"/>
      <c r="GQ279" s="219"/>
      <c r="GR279" s="188"/>
      <c r="GS279" s="188"/>
      <c r="GT279" s="224"/>
      <c r="GU279" s="224"/>
      <c r="GV279" s="224"/>
      <c r="GW279" s="224"/>
      <c r="GX279" s="224"/>
      <c r="GY279" s="188"/>
      <c r="GZ279" s="401"/>
      <c r="HA279" s="188"/>
      <c r="HB279" s="188"/>
      <c r="HC279" s="188"/>
      <c r="HD279" s="188"/>
      <c r="HE279" s="188"/>
      <c r="HF279" s="188"/>
      <c r="HG279" s="188"/>
      <c r="HH279" s="401"/>
      <c r="HI279" s="188"/>
      <c r="HJ279" s="188"/>
      <c r="HK279" s="188"/>
      <c r="HL279" s="188"/>
      <c r="HM279" s="188"/>
      <c r="HN279" s="188"/>
      <c r="HO279" s="188"/>
      <c r="HP279" s="401"/>
      <c r="HQ279" s="188"/>
      <c r="HR279" s="188"/>
      <c r="HS279" s="188"/>
      <c r="HT279" s="188"/>
      <c r="HU279" s="188"/>
      <c r="HV279" s="188"/>
      <c r="HW279" s="188"/>
      <c r="HX279" s="188"/>
      <c r="HZ279" s="188"/>
      <c r="IA279" s="188"/>
      <c r="IB279" s="188"/>
      <c r="IC279" s="188"/>
      <c r="ID279" s="188"/>
      <c r="IE279" s="188"/>
      <c r="IF279" s="188"/>
      <c r="IG279" s="188"/>
      <c r="IH279" s="188"/>
      <c r="II279" s="188"/>
      <c r="IJ279" s="188"/>
      <c r="IK279" s="188"/>
      <c r="IL279" s="401"/>
      <c r="IS279" s="188"/>
      <c r="IT279" s="188"/>
      <c r="IU279" s="188"/>
      <c r="IV279" s="188"/>
      <c r="IW279" s="188"/>
      <c r="IX279" s="188"/>
      <c r="IY279" s="188"/>
      <c r="IZ279" s="188"/>
      <c r="JA279" s="188"/>
      <c r="JB279" s="188"/>
      <c r="JC279" s="188"/>
      <c r="JD279" s="188"/>
      <c r="JE279" s="188"/>
      <c r="JF279" s="188"/>
      <c r="JG279" s="188"/>
      <c r="JH279" s="188"/>
      <c r="JI279" s="188"/>
      <c r="JJ279" s="188"/>
      <c r="JK279" s="188"/>
      <c r="JL279" s="188"/>
      <c r="JM279" s="188"/>
      <c r="JN279" s="188"/>
      <c r="JO279" s="188"/>
      <c r="JP279" s="188"/>
      <c r="JQ279" s="188"/>
    </row>
    <row r="280" spans="193:277">
      <c r="GK280" s="376"/>
      <c r="GL280" s="362"/>
      <c r="GM280" s="307"/>
      <c r="GN280" s="224"/>
      <c r="GO280" s="188"/>
      <c r="GP280" s="923"/>
      <c r="GQ280" s="219"/>
      <c r="GR280" s="188"/>
      <c r="GS280" s="188"/>
      <c r="GT280" s="224"/>
      <c r="GU280" s="224"/>
      <c r="GV280" s="224"/>
      <c r="GW280" s="224"/>
      <c r="GX280" s="224"/>
      <c r="GY280" s="188"/>
      <c r="GZ280" s="401"/>
      <c r="HA280" s="188"/>
      <c r="HB280" s="188"/>
      <c r="HC280" s="188"/>
      <c r="HD280" s="188"/>
      <c r="HE280" s="188"/>
      <c r="HF280" s="188"/>
      <c r="HG280" s="188"/>
      <c r="HH280" s="401"/>
      <c r="HI280" s="188"/>
      <c r="HJ280" s="188"/>
      <c r="HK280" s="188"/>
      <c r="HL280" s="188"/>
      <c r="HM280" s="188"/>
      <c r="HN280" s="188"/>
      <c r="HO280" s="188"/>
      <c r="HP280" s="401"/>
      <c r="HQ280" s="188"/>
      <c r="HR280" s="188"/>
      <c r="HS280" s="188"/>
      <c r="HT280" s="188"/>
      <c r="HU280" s="188"/>
      <c r="HV280" s="188"/>
      <c r="HW280" s="188"/>
      <c r="HX280" s="188"/>
      <c r="HZ280" s="188"/>
      <c r="IA280" s="188"/>
      <c r="IB280" s="188"/>
      <c r="IC280" s="188"/>
      <c r="ID280" s="188"/>
      <c r="IE280" s="188"/>
      <c r="IF280" s="188"/>
      <c r="IG280" s="188"/>
      <c r="IH280" s="188"/>
      <c r="II280" s="188"/>
      <c r="IJ280" s="188"/>
      <c r="IK280" s="188"/>
      <c r="IL280" s="401"/>
      <c r="IS280" s="188"/>
      <c r="IT280" s="188"/>
      <c r="IU280" s="188"/>
      <c r="IV280" s="188"/>
      <c r="IW280" s="188"/>
      <c r="IX280" s="188"/>
      <c r="IY280" s="188"/>
      <c r="IZ280" s="188"/>
      <c r="JA280" s="188"/>
      <c r="JB280" s="188"/>
      <c r="JC280" s="188"/>
      <c r="JD280" s="188"/>
      <c r="JE280" s="188"/>
      <c r="JF280" s="188"/>
      <c r="JG280" s="188"/>
      <c r="JH280" s="188"/>
      <c r="JI280" s="188"/>
      <c r="JJ280" s="188"/>
      <c r="JK280" s="188"/>
      <c r="JL280" s="188"/>
      <c r="JM280" s="188"/>
      <c r="JN280" s="188"/>
      <c r="JO280" s="188"/>
      <c r="JP280" s="188"/>
      <c r="JQ280" s="188"/>
    </row>
    <row r="281" spans="193:277">
      <c r="GK281" s="376"/>
      <c r="GL281" s="362"/>
      <c r="GM281" s="307"/>
      <c r="GN281" s="224"/>
      <c r="GO281" s="188"/>
      <c r="GP281" s="923"/>
      <c r="GQ281" s="219"/>
      <c r="GR281" s="188"/>
      <c r="GS281" s="188"/>
      <c r="GT281" s="224"/>
      <c r="GU281" s="224"/>
      <c r="GV281" s="224"/>
      <c r="GW281" s="224"/>
      <c r="GX281" s="224"/>
      <c r="GY281" s="188"/>
      <c r="GZ281" s="401"/>
      <c r="HA281" s="188"/>
      <c r="HB281" s="188"/>
      <c r="HC281" s="188"/>
      <c r="HD281" s="188"/>
      <c r="HE281" s="188"/>
      <c r="HF281" s="188"/>
      <c r="HG281" s="188"/>
      <c r="HH281" s="401"/>
      <c r="HI281" s="188"/>
      <c r="HJ281" s="188"/>
      <c r="HK281" s="188"/>
      <c r="HL281" s="188"/>
      <c r="HM281" s="188"/>
      <c r="HN281" s="188"/>
      <c r="HO281" s="188"/>
      <c r="HP281" s="401"/>
      <c r="HQ281" s="188"/>
      <c r="HR281" s="188"/>
      <c r="HS281" s="188"/>
      <c r="HT281" s="188"/>
      <c r="HU281" s="188"/>
      <c r="HV281" s="188"/>
      <c r="HW281" s="188"/>
      <c r="HX281" s="188"/>
      <c r="HZ281" s="188"/>
      <c r="IA281" s="188"/>
      <c r="IB281" s="188"/>
      <c r="IC281" s="188"/>
      <c r="ID281" s="188"/>
      <c r="IE281" s="188"/>
      <c r="IF281" s="188"/>
      <c r="IG281" s="188"/>
      <c r="IH281" s="188"/>
      <c r="II281" s="188"/>
      <c r="IJ281" s="188"/>
      <c r="IK281" s="188"/>
      <c r="IL281" s="401"/>
      <c r="IS281" s="188"/>
      <c r="IT281" s="188"/>
      <c r="IU281" s="188"/>
      <c r="IV281" s="188"/>
      <c r="IW281" s="188"/>
      <c r="IX281" s="188"/>
      <c r="IY281" s="188"/>
      <c r="IZ281" s="188"/>
      <c r="JA281" s="188"/>
      <c r="JB281" s="188"/>
      <c r="JC281" s="188"/>
      <c r="JD281" s="188"/>
      <c r="JE281" s="188"/>
      <c r="JF281" s="188"/>
      <c r="JG281" s="188"/>
      <c r="JH281" s="188"/>
      <c r="JI281" s="188"/>
      <c r="JJ281" s="188"/>
      <c r="JK281" s="188"/>
      <c r="JL281" s="188"/>
      <c r="JM281" s="188"/>
      <c r="JN281" s="188"/>
      <c r="JO281" s="188"/>
      <c r="JP281" s="188"/>
      <c r="JQ281" s="188"/>
    </row>
    <row r="282" spans="193:277">
      <c r="GK282" s="376"/>
      <c r="GL282" s="362"/>
      <c r="GM282" s="307"/>
      <c r="GN282" s="224"/>
      <c r="GO282" s="188"/>
      <c r="GP282" s="923"/>
      <c r="GQ282" s="219"/>
      <c r="GR282" s="188"/>
      <c r="GS282" s="188"/>
      <c r="GT282" s="224"/>
      <c r="GU282" s="224"/>
      <c r="GV282" s="224"/>
      <c r="GW282" s="224"/>
      <c r="GX282" s="224"/>
      <c r="GY282" s="188"/>
      <c r="GZ282" s="401"/>
      <c r="HA282" s="188"/>
      <c r="HB282" s="188"/>
      <c r="HC282" s="188"/>
      <c r="HD282" s="188"/>
      <c r="HE282" s="188"/>
      <c r="HF282" s="188"/>
      <c r="HG282" s="188"/>
      <c r="HH282" s="401"/>
      <c r="HI282" s="188"/>
      <c r="HJ282" s="188"/>
      <c r="HK282" s="188"/>
      <c r="HL282" s="188"/>
      <c r="HM282" s="188"/>
      <c r="HN282" s="188"/>
      <c r="HO282" s="188"/>
      <c r="HP282" s="401"/>
      <c r="HQ282" s="188"/>
      <c r="HR282" s="188"/>
      <c r="HS282" s="188"/>
      <c r="HT282" s="188"/>
      <c r="HU282" s="188"/>
      <c r="HV282" s="188"/>
      <c r="HW282" s="188"/>
      <c r="HX282" s="188"/>
      <c r="HZ282" s="188"/>
      <c r="IA282" s="188"/>
      <c r="IB282" s="188"/>
      <c r="IC282" s="188"/>
      <c r="ID282" s="188"/>
      <c r="IE282" s="188"/>
      <c r="IF282" s="188"/>
      <c r="IG282" s="188"/>
      <c r="IH282" s="188"/>
      <c r="II282" s="188"/>
      <c r="IJ282" s="188"/>
      <c r="IK282" s="188"/>
      <c r="IL282" s="401"/>
      <c r="IS282" s="188"/>
      <c r="IT282" s="188"/>
      <c r="IU282" s="188"/>
      <c r="IV282" s="188"/>
      <c r="IW282" s="188"/>
      <c r="IX282" s="188"/>
      <c r="IY282" s="188"/>
      <c r="IZ282" s="188"/>
      <c r="JA282" s="188"/>
      <c r="JB282" s="188"/>
      <c r="JC282" s="188"/>
      <c r="JD282" s="188"/>
      <c r="JE282" s="188"/>
      <c r="JF282" s="188"/>
      <c r="JG282" s="188"/>
      <c r="JH282" s="188"/>
      <c r="JI282" s="188"/>
      <c r="JJ282" s="188"/>
      <c r="JK282" s="188"/>
      <c r="JL282" s="188"/>
      <c r="JM282" s="188"/>
      <c r="JN282" s="188"/>
      <c r="JO282" s="188"/>
      <c r="JP282" s="188"/>
      <c r="JQ282" s="188"/>
    </row>
    <row r="283" spans="193:277">
      <c r="GK283" s="376"/>
      <c r="GL283" s="362"/>
      <c r="GM283" s="307"/>
      <c r="GN283" s="224"/>
      <c r="GO283" s="188"/>
      <c r="GP283" s="923"/>
      <c r="GQ283" s="219"/>
      <c r="GR283" s="188"/>
      <c r="GS283" s="188"/>
      <c r="GT283" s="224"/>
      <c r="GU283" s="224"/>
      <c r="GV283" s="224"/>
      <c r="GW283" s="224"/>
      <c r="GX283" s="224"/>
      <c r="GY283" s="188"/>
      <c r="GZ283" s="401"/>
      <c r="HA283" s="188"/>
      <c r="HB283" s="188"/>
      <c r="HC283" s="188"/>
      <c r="HD283" s="188"/>
      <c r="HE283" s="188"/>
      <c r="HF283" s="188"/>
      <c r="HG283" s="188"/>
      <c r="HH283" s="401"/>
      <c r="HI283" s="188"/>
      <c r="HJ283" s="188"/>
      <c r="HK283" s="188"/>
      <c r="HL283" s="188"/>
      <c r="HM283" s="188"/>
      <c r="HN283" s="188"/>
      <c r="HO283" s="188"/>
      <c r="HP283" s="401"/>
      <c r="HQ283" s="188"/>
      <c r="HR283" s="188"/>
      <c r="HS283" s="188"/>
      <c r="HT283" s="188"/>
      <c r="HU283" s="188"/>
      <c r="HV283" s="188"/>
      <c r="HW283" s="188"/>
      <c r="HX283" s="188"/>
      <c r="HZ283" s="188"/>
      <c r="IA283" s="188"/>
      <c r="IB283" s="188"/>
      <c r="IC283" s="188"/>
      <c r="ID283" s="188"/>
      <c r="IE283" s="188"/>
      <c r="IF283" s="188"/>
      <c r="IG283" s="188"/>
      <c r="IH283" s="188"/>
      <c r="II283" s="188"/>
      <c r="IJ283" s="188"/>
      <c r="IK283" s="188"/>
      <c r="IL283" s="401"/>
      <c r="IS283" s="188"/>
      <c r="IT283" s="188"/>
      <c r="IU283" s="188"/>
      <c r="IV283" s="188"/>
      <c r="IW283" s="188"/>
      <c r="IX283" s="188"/>
      <c r="IY283" s="188"/>
      <c r="IZ283" s="188"/>
      <c r="JA283" s="188"/>
      <c r="JB283" s="188"/>
      <c r="JC283" s="188"/>
      <c r="JD283" s="188"/>
      <c r="JE283" s="188"/>
      <c r="JF283" s="188"/>
      <c r="JG283" s="188"/>
      <c r="JH283" s="188"/>
      <c r="JI283" s="188"/>
      <c r="JJ283" s="188"/>
      <c r="JK283" s="188"/>
      <c r="JL283" s="188"/>
      <c r="JM283" s="188"/>
      <c r="JN283" s="188"/>
      <c r="JO283" s="188"/>
      <c r="JP283" s="188"/>
      <c r="JQ283" s="188"/>
    </row>
    <row r="284" spans="193:277">
      <c r="GK284" s="376"/>
      <c r="GL284" s="362"/>
      <c r="GM284" s="307"/>
      <c r="GN284" s="224"/>
      <c r="GO284" s="188"/>
      <c r="GP284" s="923"/>
      <c r="GQ284" s="219"/>
      <c r="GR284" s="188"/>
      <c r="GS284" s="188"/>
      <c r="GT284" s="224"/>
      <c r="GU284" s="224"/>
      <c r="GV284" s="224"/>
      <c r="GW284" s="224"/>
      <c r="GX284" s="224"/>
      <c r="GY284" s="188"/>
      <c r="GZ284" s="401"/>
      <c r="HA284" s="188"/>
      <c r="HB284" s="188"/>
      <c r="HC284" s="188"/>
      <c r="HD284" s="188"/>
      <c r="HE284" s="188"/>
      <c r="HF284" s="188"/>
      <c r="HG284" s="188"/>
      <c r="HH284" s="401"/>
      <c r="HI284" s="188"/>
      <c r="HJ284" s="188"/>
      <c r="HK284" s="188"/>
      <c r="HL284" s="188"/>
      <c r="HM284" s="188"/>
      <c r="HN284" s="188"/>
      <c r="HO284" s="188"/>
      <c r="HP284" s="401"/>
      <c r="HQ284" s="188"/>
      <c r="HR284" s="188"/>
      <c r="HS284" s="188"/>
      <c r="HT284" s="188"/>
      <c r="HU284" s="188"/>
      <c r="HV284" s="188"/>
      <c r="HW284" s="188"/>
      <c r="HX284" s="188"/>
      <c r="HZ284" s="188"/>
      <c r="IA284" s="188"/>
      <c r="IB284" s="188"/>
      <c r="IC284" s="188"/>
      <c r="ID284" s="188"/>
      <c r="IE284" s="188"/>
      <c r="IF284" s="188"/>
      <c r="IG284" s="188"/>
      <c r="IH284" s="188"/>
      <c r="II284" s="188"/>
      <c r="IJ284" s="188"/>
      <c r="IK284" s="188"/>
      <c r="IL284" s="401"/>
      <c r="IS284" s="188"/>
      <c r="IT284" s="188"/>
      <c r="IU284" s="188"/>
      <c r="IV284" s="188"/>
      <c r="IW284" s="188"/>
      <c r="IX284" s="188"/>
      <c r="IY284" s="188"/>
      <c r="IZ284" s="188"/>
      <c r="JA284" s="188"/>
      <c r="JB284" s="188"/>
      <c r="JC284" s="188"/>
      <c r="JD284" s="188"/>
      <c r="JE284" s="188"/>
      <c r="JF284" s="188"/>
      <c r="JG284" s="188"/>
      <c r="JH284" s="188"/>
      <c r="JI284" s="188"/>
      <c r="JJ284" s="188"/>
      <c r="JK284" s="188"/>
      <c r="JL284" s="188"/>
      <c r="JM284" s="188"/>
      <c r="JN284" s="188"/>
      <c r="JO284" s="188"/>
      <c r="JP284" s="188"/>
      <c r="JQ284" s="188"/>
    </row>
    <row r="285" spans="193:277">
      <c r="GK285" s="376"/>
      <c r="GL285" s="362"/>
      <c r="GM285" s="307"/>
      <c r="GN285" s="224"/>
      <c r="GO285" s="188"/>
      <c r="GP285" s="923"/>
      <c r="GQ285" s="219"/>
      <c r="GR285" s="188"/>
      <c r="GS285" s="188"/>
      <c r="GT285" s="224"/>
      <c r="GU285" s="224"/>
      <c r="GV285" s="224"/>
      <c r="GW285" s="224"/>
      <c r="GX285" s="224"/>
      <c r="GY285" s="188"/>
      <c r="GZ285" s="401"/>
      <c r="HA285" s="188"/>
      <c r="HB285" s="188"/>
      <c r="HC285" s="188"/>
      <c r="HD285" s="188"/>
      <c r="HE285" s="188"/>
      <c r="HF285" s="188"/>
      <c r="HG285" s="188"/>
      <c r="HH285" s="401"/>
      <c r="HI285" s="188"/>
      <c r="HJ285" s="188"/>
      <c r="HK285" s="188"/>
      <c r="HL285" s="188"/>
      <c r="HM285" s="188"/>
      <c r="HN285" s="188"/>
      <c r="HO285" s="188"/>
      <c r="HP285" s="401"/>
      <c r="HQ285" s="188"/>
      <c r="HR285" s="188"/>
      <c r="HS285" s="188"/>
      <c r="HT285" s="188"/>
      <c r="HU285" s="188"/>
      <c r="HV285" s="188"/>
      <c r="HW285" s="188"/>
      <c r="HX285" s="188"/>
      <c r="HZ285" s="188"/>
      <c r="IA285" s="188"/>
      <c r="IB285" s="188"/>
      <c r="IC285" s="188"/>
      <c r="ID285" s="188"/>
      <c r="IE285" s="188"/>
      <c r="IF285" s="188"/>
      <c r="IG285" s="188"/>
      <c r="IH285" s="188"/>
      <c r="II285" s="188"/>
      <c r="IJ285" s="188"/>
      <c r="IK285" s="188"/>
      <c r="IL285" s="401"/>
      <c r="IS285" s="188"/>
      <c r="IT285" s="188"/>
      <c r="IU285" s="188"/>
      <c r="IV285" s="188"/>
      <c r="IW285" s="188"/>
      <c r="IX285" s="188"/>
      <c r="IY285" s="188"/>
      <c r="IZ285" s="188"/>
      <c r="JA285" s="188"/>
      <c r="JB285" s="188"/>
      <c r="JC285" s="188"/>
      <c r="JD285" s="188"/>
      <c r="JE285" s="188"/>
      <c r="JF285" s="188"/>
      <c r="JG285" s="188"/>
      <c r="JH285" s="188"/>
      <c r="JI285" s="188"/>
      <c r="JJ285" s="188"/>
      <c r="JK285" s="188"/>
      <c r="JL285" s="188"/>
      <c r="JM285" s="188"/>
      <c r="JN285" s="188"/>
      <c r="JO285" s="188"/>
      <c r="JP285" s="188"/>
      <c r="JQ285" s="188"/>
    </row>
    <row r="286" spans="193:277">
      <c r="GK286" s="376"/>
      <c r="GL286" s="362"/>
      <c r="GM286" s="307"/>
      <c r="GN286" s="224"/>
      <c r="GO286" s="188"/>
      <c r="GP286" s="923"/>
      <c r="GQ286" s="219"/>
      <c r="GR286" s="188"/>
      <c r="GS286" s="188"/>
      <c r="GT286" s="224"/>
      <c r="GU286" s="224"/>
      <c r="GV286" s="224"/>
      <c r="GW286" s="224"/>
      <c r="GX286" s="224"/>
      <c r="GY286" s="188"/>
      <c r="GZ286" s="401"/>
      <c r="HA286" s="188"/>
      <c r="HB286" s="188"/>
      <c r="HC286" s="188"/>
      <c r="HD286" s="188"/>
      <c r="HE286" s="188"/>
      <c r="HF286" s="188"/>
      <c r="HG286" s="188"/>
      <c r="HH286" s="401"/>
      <c r="HI286" s="188"/>
      <c r="HJ286" s="188"/>
      <c r="HK286" s="188"/>
      <c r="HL286" s="188"/>
      <c r="HM286" s="188"/>
      <c r="HN286" s="188"/>
      <c r="HO286" s="188"/>
      <c r="HP286" s="401"/>
      <c r="HQ286" s="188"/>
      <c r="HR286" s="188"/>
      <c r="HS286" s="188"/>
      <c r="HT286" s="188"/>
      <c r="HU286" s="188"/>
      <c r="HV286" s="188"/>
      <c r="HW286" s="188"/>
      <c r="HX286" s="188"/>
      <c r="HZ286" s="188"/>
      <c r="IA286" s="188"/>
      <c r="IB286" s="188"/>
      <c r="IC286" s="188"/>
      <c r="ID286" s="188"/>
      <c r="IE286" s="188"/>
      <c r="IF286" s="188"/>
      <c r="IG286" s="188"/>
      <c r="IH286" s="188"/>
      <c r="II286" s="188"/>
      <c r="IJ286" s="188"/>
      <c r="IK286" s="188"/>
      <c r="IL286" s="401"/>
      <c r="IS286" s="188"/>
      <c r="IT286" s="188"/>
      <c r="IU286" s="188"/>
      <c r="IV286" s="188"/>
      <c r="IW286" s="188"/>
      <c r="IX286" s="188"/>
      <c r="IY286" s="188"/>
      <c r="IZ286" s="188"/>
      <c r="JA286" s="188"/>
      <c r="JB286" s="188"/>
      <c r="JC286" s="188"/>
      <c r="JD286" s="188"/>
      <c r="JE286" s="188"/>
      <c r="JF286" s="188"/>
      <c r="JG286" s="188"/>
      <c r="JH286" s="188"/>
      <c r="JI286" s="188"/>
      <c r="JJ286" s="188"/>
      <c r="JK286" s="188"/>
      <c r="JL286" s="188"/>
      <c r="JM286" s="188"/>
      <c r="JN286" s="188"/>
      <c r="JO286" s="188"/>
      <c r="JP286" s="188"/>
      <c r="JQ286" s="188"/>
    </row>
    <row r="287" spans="193:277">
      <c r="GK287" s="376"/>
      <c r="GL287" s="362"/>
      <c r="GM287" s="307"/>
      <c r="GN287" s="224"/>
      <c r="GO287" s="188"/>
      <c r="GP287" s="923"/>
      <c r="GQ287" s="219"/>
      <c r="GR287" s="188"/>
      <c r="GS287" s="188"/>
      <c r="GT287" s="224"/>
      <c r="GU287" s="224"/>
      <c r="GV287" s="224"/>
      <c r="GW287" s="224"/>
      <c r="GX287" s="224"/>
      <c r="GY287" s="188"/>
      <c r="GZ287" s="401"/>
      <c r="HA287" s="188"/>
      <c r="HB287" s="188"/>
      <c r="HC287" s="188"/>
      <c r="HD287" s="188"/>
      <c r="HE287" s="188"/>
      <c r="HF287" s="188"/>
      <c r="HG287" s="188"/>
      <c r="HH287" s="401"/>
      <c r="HI287" s="188"/>
      <c r="HJ287" s="188"/>
      <c r="HK287" s="188"/>
      <c r="HL287" s="188"/>
      <c r="HM287" s="188"/>
      <c r="HN287" s="188"/>
      <c r="HO287" s="188"/>
      <c r="HP287" s="401"/>
      <c r="HQ287" s="188"/>
      <c r="HR287" s="188"/>
      <c r="HS287" s="188"/>
      <c r="HT287" s="188"/>
      <c r="HU287" s="188"/>
      <c r="HV287" s="188"/>
      <c r="HW287" s="188"/>
      <c r="HX287" s="188"/>
      <c r="HZ287" s="188"/>
      <c r="IA287" s="188"/>
      <c r="IB287" s="188"/>
      <c r="IC287" s="188"/>
      <c r="ID287" s="188"/>
      <c r="IE287" s="188"/>
      <c r="IF287" s="188"/>
      <c r="IG287" s="188"/>
      <c r="IH287" s="188"/>
      <c r="II287" s="188"/>
      <c r="IJ287" s="188"/>
      <c r="IK287" s="188"/>
      <c r="IL287" s="401"/>
      <c r="IS287" s="188"/>
      <c r="IT287" s="188"/>
      <c r="IU287" s="188"/>
      <c r="IV287" s="188"/>
      <c r="IW287" s="188"/>
      <c r="IX287" s="188"/>
      <c r="IY287" s="188"/>
      <c r="IZ287" s="188"/>
      <c r="JA287" s="188"/>
      <c r="JB287" s="188"/>
      <c r="JC287" s="188"/>
      <c r="JD287" s="188"/>
      <c r="JE287" s="188"/>
      <c r="JF287" s="188"/>
      <c r="JG287" s="188"/>
      <c r="JH287" s="188"/>
      <c r="JI287" s="188"/>
      <c r="JJ287" s="188"/>
      <c r="JK287" s="188"/>
      <c r="JL287" s="188"/>
      <c r="JM287" s="188"/>
      <c r="JN287" s="188"/>
      <c r="JO287" s="188"/>
      <c r="JP287" s="188"/>
      <c r="JQ287" s="188"/>
    </row>
    <row r="288" spans="193:277">
      <c r="GK288" s="376"/>
      <c r="GL288" s="362"/>
      <c r="GM288" s="307"/>
      <c r="GN288" s="224"/>
      <c r="GO288" s="188"/>
      <c r="GP288" s="923"/>
      <c r="GQ288" s="219"/>
      <c r="GR288" s="188"/>
      <c r="GS288" s="188"/>
      <c r="GT288" s="224"/>
      <c r="GU288" s="224"/>
      <c r="GV288" s="224"/>
      <c r="GW288" s="224"/>
      <c r="GX288" s="224"/>
      <c r="GY288" s="188"/>
      <c r="GZ288" s="401"/>
      <c r="HA288" s="188"/>
      <c r="HB288" s="188"/>
      <c r="HC288" s="188"/>
      <c r="HD288" s="188"/>
      <c r="HE288" s="188"/>
      <c r="HF288" s="188"/>
      <c r="HG288" s="188"/>
      <c r="HH288" s="401"/>
      <c r="HI288" s="188"/>
      <c r="HJ288" s="188"/>
      <c r="HK288" s="188"/>
      <c r="HL288" s="188"/>
      <c r="HM288" s="188"/>
      <c r="HN288" s="188"/>
      <c r="HO288" s="188"/>
      <c r="HP288" s="401"/>
      <c r="HQ288" s="188"/>
      <c r="HR288" s="188"/>
      <c r="HS288" s="188"/>
      <c r="HT288" s="188"/>
      <c r="HU288" s="188"/>
      <c r="HV288" s="188"/>
      <c r="HW288" s="188"/>
      <c r="HX288" s="188"/>
      <c r="HZ288" s="188"/>
      <c r="IA288" s="188"/>
      <c r="IB288" s="188"/>
      <c r="IC288" s="188"/>
      <c r="ID288" s="188"/>
      <c r="IE288" s="188"/>
      <c r="IF288" s="188"/>
      <c r="IG288" s="188"/>
      <c r="IH288" s="188"/>
      <c r="II288" s="188"/>
      <c r="IJ288" s="188"/>
      <c r="IK288" s="188"/>
      <c r="IL288" s="401"/>
      <c r="IS288" s="188"/>
      <c r="IT288" s="188"/>
      <c r="IU288" s="188"/>
      <c r="IV288" s="188"/>
      <c r="IW288" s="188"/>
      <c r="IX288" s="188"/>
      <c r="IY288" s="188"/>
      <c r="IZ288" s="188"/>
      <c r="JA288" s="188"/>
      <c r="JB288" s="188"/>
      <c r="JC288" s="188"/>
      <c r="JD288" s="188"/>
      <c r="JE288" s="188"/>
      <c r="JF288" s="188"/>
      <c r="JG288" s="188"/>
      <c r="JH288" s="188"/>
      <c r="JI288" s="188"/>
      <c r="JJ288" s="188"/>
      <c r="JK288" s="188"/>
      <c r="JL288" s="188"/>
      <c r="JM288" s="188"/>
      <c r="JN288" s="188"/>
      <c r="JO288" s="188"/>
      <c r="JP288" s="188"/>
      <c r="JQ288" s="188"/>
    </row>
    <row r="289" spans="193:277">
      <c r="GK289" s="376"/>
      <c r="GL289" s="362"/>
      <c r="GM289" s="307"/>
      <c r="GN289" s="224"/>
      <c r="GO289" s="188"/>
      <c r="GP289" s="923"/>
      <c r="GQ289" s="219"/>
      <c r="GR289" s="188"/>
      <c r="GS289" s="188"/>
      <c r="GT289" s="224"/>
      <c r="GU289" s="224"/>
      <c r="GV289" s="224"/>
      <c r="GW289" s="224"/>
      <c r="GX289" s="224"/>
      <c r="GY289" s="188"/>
      <c r="GZ289" s="401"/>
      <c r="HA289" s="188"/>
      <c r="HB289" s="188"/>
      <c r="HC289" s="188"/>
      <c r="HD289" s="188"/>
      <c r="HE289" s="188"/>
      <c r="HF289" s="188"/>
      <c r="HG289" s="188"/>
      <c r="HH289" s="401"/>
      <c r="HI289" s="188"/>
      <c r="HJ289" s="188"/>
      <c r="HK289" s="188"/>
      <c r="HL289" s="188"/>
      <c r="HM289" s="188"/>
      <c r="HN289" s="188"/>
      <c r="HO289" s="188"/>
      <c r="HP289" s="401"/>
      <c r="HQ289" s="188"/>
      <c r="HR289" s="188"/>
      <c r="HS289" s="188"/>
      <c r="HT289" s="188"/>
      <c r="HU289" s="188"/>
      <c r="HV289" s="188"/>
      <c r="HW289" s="188"/>
      <c r="HX289" s="188"/>
      <c r="HZ289" s="188"/>
      <c r="IA289" s="188"/>
      <c r="IB289" s="188"/>
      <c r="IC289" s="188"/>
      <c r="ID289" s="188"/>
      <c r="IE289" s="188"/>
      <c r="IF289" s="188"/>
      <c r="IG289" s="188"/>
      <c r="IH289" s="188"/>
      <c r="II289" s="188"/>
      <c r="IJ289" s="188"/>
      <c r="IK289" s="188"/>
      <c r="IL289" s="401"/>
      <c r="IS289" s="188"/>
      <c r="IT289" s="188"/>
      <c r="IU289" s="188"/>
      <c r="IV289" s="188"/>
      <c r="IW289" s="188"/>
      <c r="IX289" s="188"/>
      <c r="IY289" s="188"/>
      <c r="IZ289" s="188"/>
      <c r="JA289" s="188"/>
      <c r="JB289" s="188"/>
      <c r="JC289" s="188"/>
      <c r="JD289" s="188"/>
      <c r="JE289" s="188"/>
      <c r="JF289" s="188"/>
      <c r="JG289" s="188"/>
      <c r="JH289" s="188"/>
      <c r="JI289" s="188"/>
      <c r="JJ289" s="188"/>
      <c r="JK289" s="188"/>
      <c r="JL289" s="188"/>
      <c r="JM289" s="188"/>
      <c r="JN289" s="188"/>
      <c r="JO289" s="188"/>
      <c r="JP289" s="188"/>
      <c r="JQ289" s="188"/>
    </row>
    <row r="290" spans="193:277">
      <c r="GK290" s="376"/>
      <c r="GL290" s="362"/>
      <c r="GM290" s="307"/>
      <c r="GN290" s="224"/>
      <c r="GO290" s="188"/>
      <c r="GP290" s="923"/>
      <c r="GQ290" s="219"/>
      <c r="GR290" s="188"/>
      <c r="GS290" s="188"/>
      <c r="GT290" s="224"/>
      <c r="GU290" s="224"/>
      <c r="GV290" s="224"/>
      <c r="GW290" s="224"/>
      <c r="GX290" s="224"/>
      <c r="GY290" s="188"/>
      <c r="GZ290" s="401"/>
      <c r="HA290" s="188"/>
      <c r="HB290" s="188"/>
      <c r="HC290" s="188"/>
      <c r="HD290" s="188"/>
      <c r="HE290" s="188"/>
      <c r="HF290" s="188"/>
      <c r="HG290" s="188"/>
      <c r="HH290" s="401"/>
      <c r="HI290" s="188"/>
      <c r="HJ290" s="188"/>
      <c r="HK290" s="188"/>
      <c r="HL290" s="188"/>
      <c r="HM290" s="188"/>
      <c r="HN290" s="188"/>
      <c r="HO290" s="188"/>
      <c r="HP290" s="401"/>
      <c r="HQ290" s="188"/>
      <c r="HR290" s="188"/>
      <c r="HS290" s="188"/>
      <c r="HT290" s="188"/>
      <c r="HU290" s="188"/>
      <c r="HV290" s="188"/>
      <c r="HW290" s="188"/>
      <c r="HX290" s="188"/>
      <c r="HZ290" s="188"/>
      <c r="IA290" s="188"/>
      <c r="IB290" s="188"/>
      <c r="IC290" s="188"/>
      <c r="ID290" s="188"/>
      <c r="IE290" s="188"/>
      <c r="IF290" s="188"/>
      <c r="IG290" s="188"/>
      <c r="IH290" s="188"/>
      <c r="II290" s="188"/>
      <c r="IJ290" s="188"/>
      <c r="IK290" s="188"/>
      <c r="IL290" s="401"/>
      <c r="IS290" s="188"/>
      <c r="IT290" s="188"/>
      <c r="IU290" s="188"/>
      <c r="IV290" s="188"/>
      <c r="IW290" s="188"/>
      <c r="IX290" s="188"/>
      <c r="IY290" s="188"/>
      <c r="IZ290" s="188"/>
      <c r="JA290" s="188"/>
      <c r="JB290" s="188"/>
      <c r="JC290" s="188"/>
      <c r="JD290" s="188"/>
      <c r="JE290" s="188"/>
      <c r="JF290" s="188"/>
      <c r="JG290" s="188"/>
      <c r="JH290" s="188"/>
      <c r="JI290" s="188"/>
      <c r="JJ290" s="188"/>
      <c r="JK290" s="188"/>
      <c r="JL290" s="188"/>
      <c r="JM290" s="188"/>
      <c r="JN290" s="188"/>
      <c r="JO290" s="188"/>
      <c r="JP290" s="188"/>
      <c r="JQ290" s="188"/>
    </row>
    <row r="291" spans="193:277">
      <c r="GK291" s="376"/>
      <c r="GL291" s="362"/>
      <c r="GM291" s="307"/>
      <c r="GN291" s="224"/>
      <c r="GO291" s="188"/>
      <c r="GP291" s="923"/>
      <c r="GQ291" s="219"/>
      <c r="GR291" s="188"/>
      <c r="GS291" s="188"/>
      <c r="GT291" s="224"/>
      <c r="GU291" s="224"/>
      <c r="GV291" s="224"/>
      <c r="GW291" s="224"/>
      <c r="GX291" s="224"/>
      <c r="GY291" s="188"/>
      <c r="GZ291" s="401"/>
      <c r="HA291" s="188"/>
      <c r="HB291" s="188"/>
      <c r="HC291" s="188"/>
      <c r="HD291" s="188"/>
      <c r="HE291" s="188"/>
      <c r="HF291" s="188"/>
      <c r="HG291" s="188"/>
      <c r="HH291" s="401"/>
      <c r="HI291" s="188"/>
      <c r="HJ291" s="188"/>
      <c r="HK291" s="188"/>
      <c r="HL291" s="188"/>
      <c r="HM291" s="188"/>
      <c r="HN291" s="188"/>
      <c r="HO291" s="188"/>
      <c r="HP291" s="401"/>
      <c r="HQ291" s="188"/>
      <c r="HR291" s="188"/>
      <c r="HS291" s="188"/>
      <c r="HT291" s="188"/>
      <c r="HU291" s="188"/>
      <c r="HV291" s="188"/>
      <c r="HW291" s="188"/>
      <c r="HX291" s="188"/>
      <c r="HZ291" s="188"/>
      <c r="IA291" s="188"/>
      <c r="IB291" s="188"/>
      <c r="IC291" s="188"/>
      <c r="ID291" s="188"/>
      <c r="IE291" s="188"/>
      <c r="IF291" s="188"/>
      <c r="IG291" s="188"/>
      <c r="IH291" s="188"/>
      <c r="II291" s="188"/>
      <c r="IJ291" s="188"/>
      <c r="IK291" s="188"/>
      <c r="IL291" s="401"/>
      <c r="IS291" s="188"/>
      <c r="IT291" s="188"/>
      <c r="IU291" s="188"/>
      <c r="IV291" s="188"/>
      <c r="IW291" s="188"/>
      <c r="IX291" s="188"/>
      <c r="IY291" s="188"/>
      <c r="IZ291" s="188"/>
      <c r="JA291" s="188"/>
      <c r="JB291" s="188"/>
      <c r="JC291" s="188"/>
      <c r="JD291" s="188"/>
      <c r="JE291" s="188"/>
      <c r="JF291" s="188"/>
      <c r="JG291" s="188"/>
      <c r="JH291" s="188"/>
      <c r="JI291" s="188"/>
      <c r="JJ291" s="188"/>
      <c r="JK291" s="188"/>
      <c r="JL291" s="188"/>
      <c r="JM291" s="188"/>
      <c r="JN291" s="188"/>
      <c r="JO291" s="188"/>
      <c r="JP291" s="188"/>
      <c r="JQ291" s="188"/>
    </row>
    <row r="292" spans="193:277">
      <c r="GK292" s="376"/>
      <c r="GL292" s="362"/>
      <c r="GM292" s="307"/>
      <c r="GN292" s="224"/>
      <c r="GO292" s="188"/>
      <c r="GP292" s="923"/>
      <c r="GQ292" s="219"/>
      <c r="GR292" s="188"/>
      <c r="GS292" s="188"/>
      <c r="GT292" s="224"/>
      <c r="GU292" s="224"/>
      <c r="GV292" s="224"/>
      <c r="GW292" s="224"/>
      <c r="GX292" s="224"/>
      <c r="GY292" s="188"/>
      <c r="GZ292" s="401"/>
      <c r="HA292" s="188"/>
      <c r="HB292" s="188"/>
      <c r="HC292" s="188"/>
      <c r="HD292" s="188"/>
      <c r="HE292" s="188"/>
      <c r="HF292" s="188"/>
      <c r="HG292" s="188"/>
      <c r="HH292" s="401"/>
      <c r="HI292" s="188"/>
      <c r="HJ292" s="188"/>
      <c r="HK292" s="188"/>
      <c r="HL292" s="188"/>
      <c r="HM292" s="188"/>
      <c r="HN292" s="188"/>
      <c r="HO292" s="188"/>
      <c r="HP292" s="401"/>
      <c r="HQ292" s="188"/>
      <c r="HR292" s="188"/>
      <c r="HS292" s="188"/>
      <c r="HT292" s="188"/>
      <c r="HU292" s="188"/>
      <c r="HV292" s="188"/>
      <c r="HW292" s="188"/>
      <c r="HX292" s="188"/>
      <c r="HZ292" s="188"/>
      <c r="IA292" s="188"/>
      <c r="IB292" s="188"/>
      <c r="IC292" s="188"/>
      <c r="ID292" s="188"/>
      <c r="IE292" s="188"/>
      <c r="IF292" s="188"/>
      <c r="IG292" s="188"/>
      <c r="IH292" s="188"/>
      <c r="II292" s="188"/>
      <c r="IJ292" s="188"/>
      <c r="IK292" s="188"/>
      <c r="IL292" s="401"/>
      <c r="IS292" s="188"/>
      <c r="IT292" s="188"/>
      <c r="IU292" s="188"/>
      <c r="IV292" s="188"/>
      <c r="IW292" s="188"/>
      <c r="IX292" s="188"/>
      <c r="IY292" s="188"/>
      <c r="IZ292" s="188"/>
      <c r="JA292" s="188"/>
      <c r="JB292" s="188"/>
      <c r="JC292" s="188"/>
      <c r="JD292" s="188"/>
      <c r="JE292" s="188"/>
      <c r="JF292" s="188"/>
      <c r="JG292" s="188"/>
      <c r="JH292" s="188"/>
      <c r="JI292" s="188"/>
      <c r="JJ292" s="188"/>
      <c r="JK292" s="188"/>
      <c r="JL292" s="188"/>
      <c r="JM292" s="188"/>
      <c r="JN292" s="188"/>
      <c r="JO292" s="188"/>
      <c r="JP292" s="188"/>
      <c r="JQ292" s="188"/>
    </row>
    <row r="293" spans="193:277">
      <c r="GK293" s="376"/>
      <c r="GL293" s="362"/>
      <c r="GM293" s="307"/>
      <c r="GN293" s="224"/>
      <c r="GO293" s="188"/>
      <c r="GP293" s="923"/>
      <c r="GQ293" s="219"/>
      <c r="GR293" s="188"/>
      <c r="GS293" s="188"/>
      <c r="GT293" s="224"/>
      <c r="GU293" s="224"/>
      <c r="GV293" s="224"/>
      <c r="GW293" s="224"/>
      <c r="GX293" s="224"/>
      <c r="GY293" s="188"/>
      <c r="GZ293" s="401"/>
      <c r="HA293" s="188"/>
      <c r="HB293" s="188"/>
      <c r="HC293" s="188"/>
      <c r="HD293" s="188"/>
      <c r="HE293" s="188"/>
      <c r="HF293" s="188"/>
      <c r="HG293" s="188"/>
      <c r="HH293" s="401"/>
      <c r="HI293" s="188"/>
      <c r="HJ293" s="188"/>
      <c r="HK293" s="188"/>
      <c r="HL293" s="188"/>
      <c r="HM293" s="188"/>
      <c r="HN293" s="188"/>
      <c r="HO293" s="188"/>
      <c r="HP293" s="401"/>
      <c r="HQ293" s="188"/>
      <c r="HR293" s="188"/>
      <c r="HS293" s="188"/>
      <c r="HT293" s="188"/>
      <c r="HU293" s="188"/>
      <c r="HV293" s="188"/>
      <c r="HW293" s="188"/>
      <c r="HX293" s="188"/>
      <c r="HZ293" s="188"/>
      <c r="IA293" s="188"/>
      <c r="IB293" s="188"/>
      <c r="IC293" s="188"/>
      <c r="ID293" s="188"/>
      <c r="IE293" s="188"/>
      <c r="IF293" s="188"/>
      <c r="IG293" s="188"/>
      <c r="IH293" s="188"/>
      <c r="II293" s="188"/>
      <c r="IJ293" s="188"/>
      <c r="IK293" s="188"/>
      <c r="IL293" s="401"/>
      <c r="IS293" s="188"/>
      <c r="IT293" s="188"/>
      <c r="IU293" s="188"/>
      <c r="IV293" s="188"/>
      <c r="IW293" s="188"/>
      <c r="IX293" s="188"/>
      <c r="IY293" s="188"/>
      <c r="IZ293" s="188"/>
      <c r="JA293" s="188"/>
      <c r="JB293" s="188"/>
      <c r="JC293" s="188"/>
      <c r="JD293" s="188"/>
      <c r="JE293" s="188"/>
      <c r="JF293" s="188"/>
      <c r="JG293" s="188"/>
      <c r="JH293" s="188"/>
      <c r="JI293" s="188"/>
      <c r="JJ293" s="188"/>
      <c r="JK293" s="188"/>
      <c r="JL293" s="188"/>
      <c r="JM293" s="188"/>
      <c r="JN293" s="188"/>
      <c r="JO293" s="188"/>
      <c r="JP293" s="188"/>
      <c r="JQ293" s="188"/>
    </row>
    <row r="294" spans="193:277">
      <c r="GK294" s="376"/>
      <c r="GL294" s="362"/>
      <c r="GM294" s="307"/>
      <c r="GN294" s="224"/>
      <c r="GO294" s="188"/>
      <c r="GP294" s="923"/>
      <c r="GQ294" s="219"/>
      <c r="GR294" s="188"/>
      <c r="GS294" s="188"/>
      <c r="GT294" s="224"/>
      <c r="GU294" s="224"/>
      <c r="GV294" s="224"/>
      <c r="GW294" s="224"/>
      <c r="GX294" s="224"/>
      <c r="GY294" s="188"/>
      <c r="GZ294" s="401"/>
      <c r="HA294" s="188"/>
      <c r="HB294" s="188"/>
      <c r="HC294" s="188"/>
      <c r="HD294" s="188"/>
      <c r="HE294" s="188"/>
      <c r="HF294" s="188"/>
      <c r="HG294" s="188"/>
      <c r="HH294" s="401"/>
      <c r="HI294" s="188"/>
      <c r="HJ294" s="188"/>
      <c r="HK294" s="188"/>
      <c r="HL294" s="188"/>
      <c r="HM294" s="188"/>
      <c r="HN294" s="188"/>
      <c r="HO294" s="188"/>
      <c r="HP294" s="401"/>
      <c r="HQ294" s="188"/>
      <c r="HR294" s="188"/>
      <c r="HS294" s="188"/>
      <c r="HT294" s="188"/>
      <c r="HU294" s="188"/>
      <c r="HV294" s="188"/>
      <c r="HW294" s="188"/>
      <c r="HX294" s="188"/>
      <c r="HZ294" s="188"/>
      <c r="IA294" s="188"/>
      <c r="IB294" s="188"/>
      <c r="IC294" s="188"/>
      <c r="ID294" s="188"/>
      <c r="IE294" s="188"/>
      <c r="IF294" s="188"/>
      <c r="IG294" s="188"/>
      <c r="IH294" s="188"/>
      <c r="II294" s="188"/>
      <c r="IJ294" s="188"/>
      <c r="IK294" s="188"/>
      <c r="IL294" s="401"/>
      <c r="IS294" s="188"/>
      <c r="IT294" s="188"/>
      <c r="IU294" s="188"/>
      <c r="IV294" s="188"/>
      <c r="IW294" s="188"/>
      <c r="IX294" s="188"/>
      <c r="IY294" s="188"/>
      <c r="IZ294" s="188"/>
      <c r="JA294" s="188"/>
      <c r="JB294" s="188"/>
      <c r="JC294" s="188"/>
      <c r="JD294" s="188"/>
      <c r="JE294" s="188"/>
      <c r="JF294" s="188"/>
      <c r="JG294" s="188"/>
      <c r="JH294" s="188"/>
      <c r="JI294" s="188"/>
      <c r="JJ294" s="188"/>
      <c r="JK294" s="188"/>
      <c r="JL294" s="188"/>
      <c r="JM294" s="188"/>
      <c r="JN294" s="188"/>
      <c r="JO294" s="188"/>
      <c r="JP294" s="188"/>
      <c r="JQ294" s="188"/>
    </row>
    <row r="295" spans="193:277">
      <c r="GK295" s="376"/>
      <c r="GL295" s="362"/>
      <c r="GM295" s="307"/>
      <c r="GN295" s="224"/>
      <c r="GO295" s="188"/>
      <c r="GP295" s="923"/>
      <c r="GQ295" s="219"/>
      <c r="GR295" s="188"/>
      <c r="GS295" s="188"/>
      <c r="GT295" s="224"/>
      <c r="GU295" s="224"/>
      <c r="GV295" s="224"/>
      <c r="GW295" s="224"/>
      <c r="GX295" s="224"/>
      <c r="GY295" s="188"/>
      <c r="GZ295" s="401"/>
      <c r="HA295" s="188"/>
      <c r="HB295" s="188"/>
      <c r="HC295" s="188"/>
      <c r="HD295" s="188"/>
      <c r="HE295" s="188"/>
      <c r="HF295" s="188"/>
      <c r="HG295" s="188"/>
      <c r="HH295" s="401"/>
      <c r="HI295" s="188"/>
      <c r="HJ295" s="188"/>
      <c r="HK295" s="188"/>
      <c r="HL295" s="188"/>
      <c r="HM295" s="188"/>
      <c r="HN295" s="188"/>
      <c r="HO295" s="188"/>
      <c r="HP295" s="401"/>
      <c r="HQ295" s="188"/>
      <c r="HR295" s="188"/>
      <c r="HS295" s="188"/>
      <c r="HT295" s="188"/>
      <c r="HU295" s="188"/>
      <c r="HV295" s="188"/>
      <c r="HW295" s="188"/>
      <c r="HX295" s="188"/>
      <c r="HZ295" s="188"/>
      <c r="IA295" s="188"/>
      <c r="IB295" s="188"/>
      <c r="IC295" s="188"/>
      <c r="ID295" s="188"/>
      <c r="IE295" s="188"/>
      <c r="IF295" s="188"/>
      <c r="IG295" s="188"/>
      <c r="IH295" s="188"/>
      <c r="II295" s="188"/>
      <c r="IJ295" s="188"/>
      <c r="IK295" s="188"/>
      <c r="IL295" s="401"/>
      <c r="IS295" s="188"/>
      <c r="IT295" s="188"/>
      <c r="IU295" s="188"/>
      <c r="IV295" s="188"/>
      <c r="IW295" s="188"/>
      <c r="IX295" s="188"/>
      <c r="IY295" s="188"/>
      <c r="IZ295" s="188"/>
      <c r="JA295" s="188"/>
      <c r="JB295" s="188"/>
      <c r="JC295" s="188"/>
      <c r="JD295" s="188"/>
      <c r="JE295" s="188"/>
      <c r="JF295" s="188"/>
      <c r="JG295" s="188"/>
      <c r="JH295" s="188"/>
      <c r="JI295" s="188"/>
      <c r="JJ295" s="188"/>
      <c r="JK295" s="188"/>
      <c r="JL295" s="188"/>
      <c r="JM295" s="188"/>
      <c r="JN295" s="188"/>
      <c r="JO295" s="188"/>
      <c r="JP295" s="188"/>
      <c r="JQ295" s="188"/>
    </row>
    <row r="296" spans="193:277">
      <c r="GK296" s="376"/>
      <c r="GL296" s="362"/>
      <c r="GM296" s="307"/>
      <c r="GN296" s="224"/>
      <c r="GO296" s="188"/>
      <c r="GP296" s="923"/>
      <c r="GQ296" s="219"/>
      <c r="GR296" s="188"/>
      <c r="GS296" s="188"/>
      <c r="GT296" s="224"/>
      <c r="GU296" s="224"/>
      <c r="GV296" s="224"/>
      <c r="GW296" s="224"/>
      <c r="GX296" s="224"/>
      <c r="GY296" s="188"/>
      <c r="GZ296" s="401"/>
      <c r="HA296" s="188"/>
      <c r="HB296" s="188"/>
      <c r="HC296" s="188"/>
      <c r="HD296" s="188"/>
      <c r="HE296" s="188"/>
      <c r="HF296" s="188"/>
      <c r="HG296" s="188"/>
      <c r="HH296" s="401"/>
      <c r="HI296" s="188"/>
      <c r="HJ296" s="188"/>
      <c r="HK296" s="188"/>
      <c r="HL296" s="188"/>
      <c r="HM296" s="188"/>
      <c r="HN296" s="188"/>
      <c r="HO296" s="188"/>
      <c r="HP296" s="401"/>
      <c r="HQ296" s="188"/>
      <c r="HR296" s="188"/>
      <c r="HS296" s="188"/>
      <c r="HT296" s="188"/>
      <c r="HU296" s="188"/>
      <c r="HV296" s="188"/>
      <c r="HW296" s="188"/>
      <c r="HX296" s="188"/>
      <c r="HZ296" s="188"/>
      <c r="IA296" s="188"/>
      <c r="IB296" s="188"/>
      <c r="IC296" s="188"/>
      <c r="ID296" s="188"/>
      <c r="IE296" s="188"/>
      <c r="IF296" s="188"/>
      <c r="IG296" s="188"/>
      <c r="IH296" s="188"/>
      <c r="II296" s="188"/>
      <c r="IJ296" s="188"/>
      <c r="IK296" s="188"/>
      <c r="IL296" s="401"/>
      <c r="IS296" s="188"/>
      <c r="IT296" s="188"/>
      <c r="IU296" s="188"/>
      <c r="IV296" s="188"/>
      <c r="IW296" s="188"/>
      <c r="IX296" s="188"/>
      <c r="IY296" s="188"/>
      <c r="IZ296" s="188"/>
      <c r="JA296" s="188"/>
      <c r="JB296" s="188"/>
      <c r="JC296" s="188"/>
      <c r="JD296" s="188"/>
      <c r="JE296" s="188"/>
      <c r="JF296" s="188"/>
      <c r="JG296" s="188"/>
      <c r="JH296" s="188"/>
      <c r="JI296" s="188"/>
      <c r="JJ296" s="188"/>
      <c r="JK296" s="188"/>
      <c r="JL296" s="188"/>
      <c r="JM296" s="188"/>
      <c r="JN296" s="188"/>
      <c r="JO296" s="188"/>
      <c r="JP296" s="188"/>
      <c r="JQ296" s="188"/>
    </row>
    <row r="297" spans="193:277">
      <c r="GK297" s="376"/>
      <c r="GL297" s="362"/>
      <c r="GM297" s="307"/>
      <c r="GN297" s="224"/>
      <c r="GO297" s="188"/>
      <c r="GP297" s="923"/>
      <c r="GQ297" s="219"/>
      <c r="GR297" s="188"/>
      <c r="GS297" s="188"/>
      <c r="GT297" s="224"/>
      <c r="GU297" s="224"/>
      <c r="GV297" s="224"/>
      <c r="GW297" s="224"/>
      <c r="GX297" s="224"/>
      <c r="GY297" s="188"/>
      <c r="GZ297" s="401"/>
      <c r="HA297" s="188"/>
      <c r="HB297" s="188"/>
      <c r="HC297" s="188"/>
      <c r="HD297" s="188"/>
      <c r="HE297" s="188"/>
      <c r="HF297" s="188"/>
      <c r="HG297" s="188"/>
      <c r="HH297" s="401"/>
      <c r="HI297" s="188"/>
      <c r="HJ297" s="188"/>
      <c r="HK297" s="188"/>
      <c r="HL297" s="188"/>
      <c r="HM297" s="188"/>
      <c r="HN297" s="188"/>
      <c r="HO297" s="188"/>
      <c r="HP297" s="401"/>
      <c r="HQ297" s="188"/>
      <c r="HR297" s="188"/>
      <c r="HS297" s="188"/>
      <c r="HT297" s="188"/>
      <c r="HU297" s="188"/>
      <c r="HV297" s="188"/>
      <c r="HW297" s="188"/>
      <c r="HX297" s="188"/>
      <c r="HZ297" s="188"/>
      <c r="IA297" s="188"/>
      <c r="IB297" s="188"/>
      <c r="IC297" s="188"/>
      <c r="ID297" s="188"/>
      <c r="IE297" s="188"/>
      <c r="IF297" s="188"/>
      <c r="IG297" s="188"/>
      <c r="IH297" s="188"/>
      <c r="II297" s="188"/>
      <c r="IJ297" s="188"/>
      <c r="IK297" s="188"/>
      <c r="IL297" s="401"/>
      <c r="IS297" s="188"/>
      <c r="IT297" s="188"/>
      <c r="IU297" s="188"/>
      <c r="IV297" s="188"/>
      <c r="IW297" s="188"/>
      <c r="IX297" s="188"/>
      <c r="IY297" s="188"/>
      <c r="IZ297" s="188"/>
      <c r="JA297" s="188"/>
      <c r="JB297" s="188"/>
      <c r="JC297" s="188"/>
      <c r="JD297" s="188"/>
      <c r="JE297" s="188"/>
      <c r="JF297" s="188"/>
      <c r="JG297" s="188"/>
      <c r="JH297" s="188"/>
      <c r="JI297" s="188"/>
      <c r="JJ297" s="188"/>
      <c r="JK297" s="188"/>
      <c r="JL297" s="188"/>
      <c r="JM297" s="188"/>
      <c r="JN297" s="188"/>
      <c r="JO297" s="188"/>
      <c r="JP297" s="188"/>
      <c r="JQ297" s="188"/>
    </row>
    <row r="298" spans="193:277">
      <c r="GK298" s="376"/>
      <c r="GL298" s="362"/>
      <c r="GM298" s="307"/>
      <c r="GN298" s="224"/>
      <c r="GO298" s="188"/>
      <c r="GP298" s="923"/>
      <c r="GQ298" s="219"/>
      <c r="GR298" s="188"/>
      <c r="GS298" s="188"/>
      <c r="GT298" s="224"/>
      <c r="GU298" s="224"/>
      <c r="GV298" s="224"/>
      <c r="GW298" s="224"/>
      <c r="GX298" s="224"/>
      <c r="GY298" s="188"/>
      <c r="GZ298" s="401"/>
      <c r="HA298" s="188"/>
      <c r="HB298" s="188"/>
      <c r="HC298" s="188"/>
      <c r="HD298" s="188"/>
      <c r="HE298" s="188"/>
      <c r="HF298" s="188"/>
      <c r="HG298" s="188"/>
      <c r="HH298" s="401"/>
      <c r="HI298" s="188"/>
      <c r="HJ298" s="188"/>
      <c r="HK298" s="188"/>
      <c r="HL298" s="188"/>
      <c r="HM298" s="188"/>
      <c r="HN298" s="188"/>
      <c r="HO298" s="188"/>
      <c r="HP298" s="401"/>
      <c r="HQ298" s="188"/>
      <c r="HR298" s="188"/>
      <c r="HS298" s="188"/>
      <c r="HT298" s="188"/>
      <c r="HU298" s="188"/>
      <c r="HV298" s="188"/>
      <c r="HW298" s="188"/>
      <c r="HX298" s="188"/>
      <c r="HZ298" s="188"/>
      <c r="IA298" s="188"/>
      <c r="IB298" s="188"/>
      <c r="IC298" s="188"/>
      <c r="ID298" s="188"/>
      <c r="IE298" s="188"/>
      <c r="IF298" s="188"/>
      <c r="IG298" s="188"/>
      <c r="IH298" s="188"/>
      <c r="II298" s="188"/>
      <c r="IJ298" s="188"/>
      <c r="IK298" s="188"/>
      <c r="IL298" s="401"/>
      <c r="IS298" s="188"/>
      <c r="IT298" s="188"/>
      <c r="IU298" s="188"/>
      <c r="IV298" s="188"/>
      <c r="IW298" s="188"/>
      <c r="IX298" s="188"/>
      <c r="IY298" s="188"/>
      <c r="IZ298" s="188"/>
      <c r="JA298" s="188"/>
      <c r="JB298" s="188"/>
      <c r="JC298" s="188"/>
      <c r="JD298" s="188"/>
      <c r="JE298" s="188"/>
      <c r="JF298" s="188"/>
      <c r="JG298" s="188"/>
      <c r="JH298" s="188"/>
      <c r="JI298" s="188"/>
      <c r="JJ298" s="188"/>
      <c r="JK298" s="188"/>
      <c r="JL298" s="188"/>
      <c r="JM298" s="188"/>
      <c r="JN298" s="188"/>
      <c r="JO298" s="188"/>
      <c r="JP298" s="188"/>
      <c r="JQ298" s="188"/>
    </row>
    <row r="299" spans="193:277">
      <c r="GK299" s="376"/>
      <c r="GL299" s="362"/>
      <c r="GM299" s="307"/>
      <c r="GN299" s="224"/>
      <c r="GO299" s="188"/>
      <c r="GP299" s="923"/>
      <c r="GQ299" s="219"/>
      <c r="GR299" s="188"/>
      <c r="GS299" s="188"/>
      <c r="GT299" s="224"/>
      <c r="GU299" s="224"/>
      <c r="GV299" s="224"/>
      <c r="GW299" s="224"/>
      <c r="GX299" s="224"/>
      <c r="GY299" s="188"/>
      <c r="GZ299" s="401"/>
      <c r="HA299" s="188"/>
      <c r="HB299" s="188"/>
      <c r="HC299" s="188"/>
      <c r="HD299" s="188"/>
      <c r="HE299" s="188"/>
      <c r="HF299" s="188"/>
      <c r="HG299" s="188"/>
      <c r="HH299" s="401"/>
      <c r="HI299" s="188"/>
      <c r="HJ299" s="188"/>
      <c r="HK299" s="188"/>
      <c r="HL299" s="188"/>
      <c r="HM299" s="188"/>
      <c r="HN299" s="188"/>
      <c r="HO299" s="188"/>
      <c r="HP299" s="401"/>
      <c r="HQ299" s="188"/>
      <c r="HR299" s="188"/>
      <c r="HS299" s="188"/>
      <c r="HT299" s="188"/>
      <c r="HU299" s="188"/>
      <c r="HV299" s="188"/>
      <c r="HW299" s="188"/>
      <c r="HX299" s="188"/>
      <c r="HZ299" s="188"/>
      <c r="IA299" s="188"/>
      <c r="IB299" s="188"/>
      <c r="IC299" s="188"/>
      <c r="ID299" s="188"/>
      <c r="IE299" s="188"/>
      <c r="IF299" s="188"/>
      <c r="IG299" s="188"/>
      <c r="IH299" s="188"/>
      <c r="II299" s="188"/>
      <c r="IJ299" s="188"/>
      <c r="IK299" s="188"/>
      <c r="IL299" s="401"/>
      <c r="IS299" s="188"/>
      <c r="IT299" s="188"/>
      <c r="IU299" s="188"/>
      <c r="IV299" s="188"/>
      <c r="IW299" s="188"/>
      <c r="IX299" s="188"/>
      <c r="IY299" s="188"/>
      <c r="IZ299" s="188"/>
      <c r="JA299" s="188"/>
      <c r="JB299" s="188"/>
      <c r="JC299" s="188"/>
      <c r="JD299" s="188"/>
      <c r="JE299" s="188"/>
      <c r="JF299" s="188"/>
      <c r="JG299" s="188"/>
      <c r="JH299" s="188"/>
      <c r="JI299" s="188"/>
      <c r="JJ299" s="188"/>
      <c r="JK299" s="188"/>
      <c r="JL299" s="188"/>
      <c r="JM299" s="188"/>
      <c r="JN299" s="188"/>
      <c r="JO299" s="188"/>
      <c r="JP299" s="188"/>
      <c r="JQ299" s="188"/>
    </row>
    <row r="300" spans="193:277">
      <c r="GK300" s="376"/>
      <c r="GL300" s="362"/>
      <c r="GM300" s="307"/>
      <c r="GN300" s="224"/>
      <c r="GO300" s="188"/>
      <c r="GP300" s="923"/>
      <c r="GQ300" s="219"/>
      <c r="GR300" s="188"/>
      <c r="GS300" s="188"/>
      <c r="GT300" s="224"/>
      <c r="GU300" s="224"/>
      <c r="GV300" s="224"/>
      <c r="GW300" s="224"/>
      <c r="GX300" s="224"/>
      <c r="GY300" s="188"/>
      <c r="GZ300" s="401"/>
      <c r="HA300" s="188"/>
      <c r="HB300" s="188"/>
      <c r="HC300" s="188"/>
      <c r="HD300" s="188"/>
      <c r="HE300" s="188"/>
      <c r="HF300" s="188"/>
      <c r="HG300" s="188"/>
      <c r="HH300" s="401"/>
      <c r="HI300" s="188"/>
      <c r="HJ300" s="188"/>
      <c r="HK300" s="188"/>
      <c r="HL300" s="188"/>
      <c r="HM300" s="188"/>
      <c r="HN300" s="188"/>
      <c r="HO300" s="188"/>
      <c r="HP300" s="401"/>
      <c r="HQ300" s="188"/>
      <c r="HR300" s="188"/>
      <c r="HS300" s="188"/>
      <c r="HT300" s="188"/>
      <c r="HU300" s="188"/>
      <c r="HV300" s="188"/>
      <c r="HW300" s="188"/>
      <c r="HX300" s="188"/>
      <c r="HZ300" s="188"/>
      <c r="IA300" s="188"/>
      <c r="IB300" s="188"/>
      <c r="IC300" s="188"/>
      <c r="ID300" s="188"/>
      <c r="IE300" s="188"/>
      <c r="IF300" s="188"/>
      <c r="IG300" s="188"/>
      <c r="IH300" s="188"/>
      <c r="II300" s="188"/>
      <c r="IJ300" s="188"/>
      <c r="IK300" s="188"/>
      <c r="IL300" s="401"/>
      <c r="IS300" s="188"/>
      <c r="IT300" s="188"/>
      <c r="IU300" s="188"/>
      <c r="IV300" s="188"/>
      <c r="IW300" s="188"/>
      <c r="IX300" s="188"/>
      <c r="IY300" s="188"/>
      <c r="IZ300" s="188"/>
      <c r="JA300" s="188"/>
      <c r="JB300" s="188"/>
      <c r="JC300" s="188"/>
      <c r="JD300" s="188"/>
      <c r="JE300" s="188"/>
      <c r="JF300" s="188"/>
      <c r="JG300" s="188"/>
      <c r="JH300" s="188"/>
      <c r="JI300" s="188"/>
      <c r="JJ300" s="188"/>
      <c r="JK300" s="188"/>
      <c r="JL300" s="188"/>
      <c r="JM300" s="188"/>
      <c r="JN300" s="188"/>
      <c r="JO300" s="188"/>
      <c r="JP300" s="188"/>
      <c r="JQ300" s="188"/>
    </row>
    <row r="301" spans="193:277">
      <c r="GK301" s="376"/>
      <c r="GL301" s="362"/>
      <c r="GM301" s="307"/>
      <c r="GN301" s="224"/>
      <c r="GO301" s="188"/>
      <c r="GP301" s="923"/>
      <c r="GQ301" s="219"/>
      <c r="GR301" s="188"/>
      <c r="GS301" s="188"/>
      <c r="GT301" s="224"/>
      <c r="GU301" s="224"/>
      <c r="GV301" s="224"/>
      <c r="GW301" s="224"/>
      <c r="GX301" s="224"/>
      <c r="GY301" s="188"/>
      <c r="GZ301" s="401"/>
      <c r="HA301" s="188"/>
      <c r="HB301" s="188"/>
      <c r="HC301" s="188"/>
      <c r="HD301" s="188"/>
      <c r="HE301" s="188"/>
      <c r="HF301" s="188"/>
      <c r="HG301" s="188"/>
      <c r="HH301" s="401"/>
      <c r="HI301" s="188"/>
      <c r="HJ301" s="188"/>
      <c r="HK301" s="188"/>
      <c r="HL301" s="188"/>
      <c r="HM301" s="188"/>
      <c r="HN301" s="188"/>
      <c r="HO301" s="188"/>
      <c r="HP301" s="401"/>
      <c r="HQ301" s="188"/>
      <c r="HR301" s="188"/>
      <c r="HS301" s="188"/>
      <c r="HT301" s="188"/>
      <c r="HU301" s="188"/>
      <c r="HV301" s="188"/>
      <c r="HW301" s="188"/>
      <c r="HX301" s="188"/>
      <c r="HZ301" s="188"/>
      <c r="IA301" s="188"/>
      <c r="IB301" s="188"/>
      <c r="IC301" s="188"/>
      <c r="ID301" s="188"/>
      <c r="IE301" s="188"/>
      <c r="IF301" s="188"/>
      <c r="IG301" s="188"/>
      <c r="IH301" s="188"/>
      <c r="II301" s="188"/>
      <c r="IJ301" s="188"/>
      <c r="IK301" s="188"/>
      <c r="IL301" s="401"/>
      <c r="IS301" s="188"/>
      <c r="IT301" s="188"/>
      <c r="IU301" s="188"/>
      <c r="IV301" s="188"/>
      <c r="IW301" s="188"/>
      <c r="IX301" s="188"/>
      <c r="IY301" s="188"/>
      <c r="IZ301" s="188"/>
      <c r="JA301" s="188"/>
      <c r="JB301" s="188"/>
      <c r="JC301" s="188"/>
      <c r="JD301" s="188"/>
      <c r="JE301" s="188"/>
      <c r="JF301" s="188"/>
      <c r="JG301" s="188"/>
      <c r="JH301" s="188"/>
      <c r="JI301" s="188"/>
      <c r="JJ301" s="188"/>
      <c r="JK301" s="188"/>
      <c r="JL301" s="188"/>
      <c r="JM301" s="188"/>
      <c r="JN301" s="188"/>
      <c r="JO301" s="188"/>
      <c r="JP301" s="188"/>
      <c r="JQ301" s="188"/>
    </row>
    <row r="302" spans="193:277">
      <c r="GK302" s="376"/>
      <c r="GL302" s="362"/>
      <c r="GM302" s="307"/>
      <c r="GN302" s="224"/>
      <c r="GO302" s="188"/>
      <c r="GP302" s="923"/>
      <c r="GQ302" s="219"/>
      <c r="GR302" s="188"/>
      <c r="GS302" s="188"/>
      <c r="GT302" s="224"/>
      <c r="GU302" s="224"/>
      <c r="GV302" s="224"/>
      <c r="GW302" s="224"/>
      <c r="GX302" s="224"/>
      <c r="GY302" s="188"/>
      <c r="GZ302" s="401"/>
      <c r="HA302" s="188"/>
      <c r="HB302" s="188"/>
      <c r="HC302" s="188"/>
      <c r="HD302" s="188"/>
      <c r="HE302" s="188"/>
      <c r="HF302" s="188"/>
      <c r="HG302" s="188"/>
      <c r="HH302" s="401"/>
      <c r="HI302" s="188"/>
      <c r="HJ302" s="188"/>
      <c r="HK302" s="188"/>
      <c r="HL302" s="188"/>
      <c r="HM302" s="188"/>
      <c r="HN302" s="188"/>
      <c r="HO302" s="188"/>
      <c r="HP302" s="401"/>
      <c r="HQ302" s="188"/>
      <c r="HR302" s="188"/>
      <c r="HS302" s="188"/>
      <c r="HT302" s="188"/>
      <c r="HU302" s="188"/>
      <c r="HV302" s="188"/>
      <c r="HW302" s="188"/>
      <c r="HX302" s="188"/>
      <c r="HZ302" s="188"/>
      <c r="IA302" s="188"/>
      <c r="IB302" s="188"/>
      <c r="IC302" s="188"/>
      <c r="ID302" s="188"/>
      <c r="IE302" s="188"/>
      <c r="IF302" s="188"/>
      <c r="IG302" s="188"/>
      <c r="IH302" s="188"/>
      <c r="II302" s="188"/>
      <c r="IJ302" s="188"/>
      <c r="IK302" s="188"/>
      <c r="IL302" s="401"/>
      <c r="IS302" s="188"/>
      <c r="IT302" s="188"/>
      <c r="IU302" s="188"/>
      <c r="IV302" s="188"/>
      <c r="IW302" s="188"/>
      <c r="IX302" s="188"/>
      <c r="IY302" s="188"/>
      <c r="IZ302" s="188"/>
      <c r="JA302" s="188"/>
      <c r="JB302" s="188"/>
      <c r="JC302" s="188"/>
      <c r="JD302" s="188"/>
      <c r="JE302" s="188"/>
      <c r="JF302" s="188"/>
      <c r="JG302" s="188"/>
      <c r="JH302" s="188"/>
      <c r="JI302" s="188"/>
      <c r="JJ302" s="188"/>
      <c r="JK302" s="188"/>
      <c r="JL302" s="188"/>
      <c r="JM302" s="188"/>
      <c r="JN302" s="188"/>
      <c r="JO302" s="188"/>
      <c r="JP302" s="188"/>
      <c r="JQ302" s="188"/>
    </row>
    <row r="303" spans="193:277">
      <c r="GK303" s="376"/>
      <c r="GL303" s="362"/>
      <c r="GM303" s="307"/>
      <c r="GN303" s="224"/>
      <c r="GO303" s="188"/>
      <c r="GP303" s="923"/>
      <c r="GQ303" s="219"/>
      <c r="GR303" s="188"/>
      <c r="GS303" s="188"/>
      <c r="GT303" s="224"/>
      <c r="GU303" s="224"/>
      <c r="GV303" s="224"/>
      <c r="GW303" s="224"/>
      <c r="GX303" s="224"/>
      <c r="GY303" s="188"/>
      <c r="GZ303" s="401"/>
      <c r="HA303" s="188"/>
      <c r="HB303" s="188"/>
      <c r="HC303" s="188"/>
      <c r="HD303" s="188"/>
      <c r="HE303" s="188"/>
      <c r="HF303" s="188"/>
      <c r="HG303" s="188"/>
      <c r="HH303" s="401"/>
      <c r="HI303" s="188"/>
      <c r="HJ303" s="188"/>
      <c r="HK303" s="188"/>
      <c r="HL303" s="188"/>
      <c r="HM303" s="188"/>
      <c r="HN303" s="188"/>
      <c r="HO303" s="188"/>
      <c r="HP303" s="401"/>
      <c r="HQ303" s="188"/>
      <c r="HR303" s="188"/>
      <c r="HS303" s="188"/>
      <c r="HT303" s="188"/>
      <c r="HU303" s="188"/>
      <c r="HV303" s="188"/>
      <c r="HW303" s="188"/>
      <c r="HX303" s="188"/>
      <c r="HZ303" s="188"/>
      <c r="IA303" s="188"/>
      <c r="IB303" s="188"/>
      <c r="IC303" s="188"/>
      <c r="ID303" s="188"/>
      <c r="IE303" s="188"/>
      <c r="IF303" s="188"/>
      <c r="IG303" s="188"/>
      <c r="IH303" s="188"/>
      <c r="II303" s="188"/>
      <c r="IJ303" s="188"/>
      <c r="IK303" s="188"/>
      <c r="IL303" s="401"/>
      <c r="IS303" s="188"/>
      <c r="IT303" s="188"/>
      <c r="IU303" s="188"/>
      <c r="IV303" s="188"/>
      <c r="IW303" s="188"/>
      <c r="IX303" s="188"/>
      <c r="IY303" s="188"/>
      <c r="IZ303" s="188"/>
      <c r="JA303" s="188"/>
      <c r="JB303" s="188"/>
      <c r="JC303" s="188"/>
      <c r="JD303" s="188"/>
      <c r="JE303" s="188"/>
      <c r="JF303" s="188"/>
      <c r="JG303" s="188"/>
      <c r="JH303" s="188"/>
      <c r="JI303" s="188"/>
      <c r="JJ303" s="188"/>
      <c r="JK303" s="188"/>
      <c r="JL303" s="188"/>
      <c r="JM303" s="188"/>
      <c r="JN303" s="188"/>
      <c r="JO303" s="188"/>
      <c r="JP303" s="188"/>
      <c r="JQ303" s="188"/>
    </row>
    <row r="304" spans="193:277">
      <c r="GK304" s="376"/>
      <c r="GL304" s="362"/>
      <c r="GM304" s="307"/>
      <c r="GN304" s="224"/>
      <c r="GO304" s="188"/>
      <c r="GP304" s="923"/>
      <c r="GQ304" s="219"/>
      <c r="GR304" s="188"/>
      <c r="GS304" s="188"/>
      <c r="GT304" s="224"/>
      <c r="GU304" s="224"/>
      <c r="GV304" s="224"/>
      <c r="GW304" s="224"/>
      <c r="GX304" s="224"/>
      <c r="GY304" s="188"/>
      <c r="GZ304" s="401"/>
      <c r="HA304" s="188"/>
      <c r="HB304" s="188"/>
      <c r="HC304" s="188"/>
      <c r="HD304" s="188"/>
      <c r="HE304" s="188"/>
      <c r="HF304" s="188"/>
      <c r="HG304" s="188"/>
      <c r="HH304" s="401"/>
      <c r="HI304" s="188"/>
      <c r="HJ304" s="188"/>
      <c r="HK304" s="188"/>
      <c r="HL304" s="188"/>
      <c r="HM304" s="188"/>
      <c r="HN304" s="188"/>
      <c r="HO304" s="188"/>
      <c r="HP304" s="401"/>
      <c r="HQ304" s="188"/>
      <c r="HR304" s="188"/>
      <c r="HS304" s="188"/>
      <c r="HT304" s="188"/>
      <c r="HU304" s="188"/>
      <c r="HV304" s="188"/>
      <c r="HW304" s="188"/>
      <c r="HX304" s="188"/>
      <c r="HZ304" s="188"/>
      <c r="IA304" s="188"/>
      <c r="IB304" s="188"/>
      <c r="IC304" s="188"/>
      <c r="ID304" s="188"/>
      <c r="IE304" s="188"/>
      <c r="IF304" s="188"/>
      <c r="IG304" s="188"/>
      <c r="IH304" s="188"/>
      <c r="II304" s="188"/>
      <c r="IJ304" s="188"/>
      <c r="IK304" s="188"/>
      <c r="IL304" s="401"/>
      <c r="IS304" s="188"/>
      <c r="IT304" s="188"/>
      <c r="IU304" s="188"/>
      <c r="IV304" s="188"/>
      <c r="IW304" s="188"/>
      <c r="IX304" s="188"/>
      <c r="IY304" s="188"/>
      <c r="IZ304" s="188"/>
      <c r="JA304" s="188"/>
      <c r="JB304" s="188"/>
      <c r="JC304" s="188"/>
      <c r="JD304" s="188"/>
      <c r="JE304" s="188"/>
      <c r="JF304" s="188"/>
      <c r="JG304" s="188"/>
      <c r="JH304" s="188"/>
      <c r="JI304" s="188"/>
      <c r="JJ304" s="188"/>
      <c r="JK304" s="188"/>
      <c r="JL304" s="188"/>
      <c r="JM304" s="188"/>
      <c r="JN304" s="188"/>
      <c r="JO304" s="188"/>
      <c r="JP304" s="188"/>
      <c r="JQ304" s="188"/>
    </row>
    <row r="305" spans="193:277">
      <c r="GK305" s="376"/>
      <c r="GL305" s="362"/>
      <c r="GM305" s="307"/>
      <c r="GN305" s="224"/>
      <c r="GO305" s="188"/>
      <c r="GP305" s="923"/>
      <c r="GQ305" s="219"/>
      <c r="GR305" s="188"/>
      <c r="GS305" s="188"/>
      <c r="GT305" s="224"/>
      <c r="GU305" s="224"/>
      <c r="GV305" s="224"/>
      <c r="GW305" s="224"/>
      <c r="GX305" s="224"/>
      <c r="GY305" s="188"/>
      <c r="GZ305" s="401"/>
      <c r="HA305" s="188"/>
      <c r="HB305" s="188"/>
      <c r="HC305" s="188"/>
      <c r="HD305" s="188"/>
      <c r="HE305" s="188"/>
      <c r="HF305" s="188"/>
      <c r="HG305" s="188"/>
      <c r="HH305" s="401"/>
      <c r="HI305" s="188"/>
      <c r="HJ305" s="188"/>
      <c r="HK305" s="188"/>
      <c r="HL305" s="188"/>
      <c r="HM305" s="188"/>
      <c r="HN305" s="188"/>
      <c r="HO305" s="188"/>
      <c r="HP305" s="401"/>
      <c r="HQ305" s="188"/>
      <c r="HR305" s="188"/>
      <c r="HS305" s="188"/>
      <c r="HT305" s="188"/>
      <c r="HU305" s="188"/>
      <c r="HV305" s="188"/>
      <c r="HW305" s="188"/>
      <c r="HX305" s="188"/>
      <c r="HZ305" s="188"/>
      <c r="IA305" s="188"/>
      <c r="IB305" s="188"/>
      <c r="IC305" s="188"/>
      <c r="ID305" s="188"/>
      <c r="IE305" s="188"/>
      <c r="IF305" s="188"/>
      <c r="IG305" s="188"/>
      <c r="IH305" s="188"/>
      <c r="II305" s="188"/>
      <c r="IJ305" s="188"/>
      <c r="IK305" s="188"/>
      <c r="IL305" s="401"/>
      <c r="IS305" s="188"/>
      <c r="IT305" s="188"/>
      <c r="IU305" s="188"/>
      <c r="IV305" s="188"/>
      <c r="IW305" s="188"/>
      <c r="IX305" s="188"/>
      <c r="IY305" s="188"/>
      <c r="IZ305" s="188"/>
      <c r="JA305" s="188"/>
      <c r="JB305" s="188"/>
      <c r="JC305" s="188"/>
      <c r="JD305" s="188"/>
      <c r="JE305" s="188"/>
      <c r="JF305" s="188"/>
      <c r="JG305" s="188"/>
      <c r="JH305" s="188"/>
      <c r="JI305" s="188"/>
      <c r="JJ305" s="188"/>
      <c r="JK305" s="188"/>
      <c r="JL305" s="188"/>
      <c r="JM305" s="188"/>
      <c r="JN305" s="188"/>
      <c r="JO305" s="188"/>
      <c r="JP305" s="188"/>
      <c r="JQ305" s="188"/>
    </row>
    <row r="306" spans="193:277">
      <c r="GK306" s="376"/>
      <c r="GL306" s="362"/>
      <c r="GM306" s="307"/>
      <c r="GN306" s="224"/>
      <c r="GO306" s="188"/>
      <c r="GP306" s="923"/>
      <c r="GQ306" s="219"/>
      <c r="GR306" s="188"/>
      <c r="GS306" s="188"/>
      <c r="GT306" s="224"/>
      <c r="GU306" s="224"/>
      <c r="GV306" s="224"/>
      <c r="GW306" s="224"/>
      <c r="GX306" s="224"/>
      <c r="GY306" s="188"/>
      <c r="GZ306" s="401"/>
      <c r="HA306" s="188"/>
      <c r="HB306" s="188"/>
      <c r="HC306" s="188"/>
      <c r="HD306" s="188"/>
      <c r="HE306" s="188"/>
      <c r="HF306" s="188"/>
      <c r="HG306" s="188"/>
      <c r="HH306" s="401"/>
      <c r="HI306" s="188"/>
      <c r="HJ306" s="188"/>
      <c r="HK306" s="188"/>
      <c r="HL306" s="188"/>
      <c r="HM306" s="188"/>
      <c r="HN306" s="188"/>
      <c r="HO306" s="188"/>
      <c r="HP306" s="401"/>
      <c r="HQ306" s="188"/>
      <c r="HR306" s="188"/>
      <c r="HS306" s="188"/>
      <c r="HT306" s="188"/>
      <c r="HU306" s="188"/>
      <c r="HV306" s="188"/>
      <c r="HW306" s="188"/>
      <c r="HX306" s="188"/>
      <c r="HZ306" s="188"/>
      <c r="IA306" s="188"/>
      <c r="IB306" s="188"/>
      <c r="IC306" s="188"/>
      <c r="ID306" s="188"/>
      <c r="IE306" s="188"/>
      <c r="IF306" s="188"/>
      <c r="IG306" s="188"/>
      <c r="IH306" s="188"/>
      <c r="II306" s="188"/>
      <c r="IJ306" s="188"/>
      <c r="IK306" s="188"/>
      <c r="IL306" s="401"/>
      <c r="IS306" s="188"/>
      <c r="IT306" s="188"/>
      <c r="IU306" s="188"/>
      <c r="IV306" s="188"/>
      <c r="IW306" s="188"/>
      <c r="IX306" s="188"/>
      <c r="IY306" s="188"/>
      <c r="IZ306" s="188"/>
      <c r="JA306" s="188"/>
      <c r="JB306" s="188"/>
      <c r="JC306" s="188"/>
      <c r="JD306" s="188"/>
      <c r="JE306" s="188"/>
      <c r="JF306" s="188"/>
      <c r="JG306" s="188"/>
      <c r="JH306" s="188"/>
      <c r="JI306" s="188"/>
      <c r="JJ306" s="188"/>
      <c r="JK306" s="188"/>
      <c r="JL306" s="188"/>
      <c r="JM306" s="188"/>
      <c r="JN306" s="188"/>
      <c r="JO306" s="188"/>
      <c r="JP306" s="188"/>
      <c r="JQ306" s="188"/>
    </row>
    <row r="307" spans="193:277">
      <c r="GK307" s="376"/>
      <c r="GL307" s="362"/>
      <c r="GM307" s="307"/>
      <c r="GN307" s="224"/>
      <c r="GO307" s="188"/>
      <c r="GP307" s="923"/>
      <c r="GQ307" s="219"/>
      <c r="GR307" s="188"/>
      <c r="GS307" s="188"/>
      <c r="GT307" s="224"/>
      <c r="GU307" s="224"/>
      <c r="GV307" s="224"/>
      <c r="GW307" s="224"/>
      <c r="GX307" s="224"/>
      <c r="GY307" s="188"/>
      <c r="GZ307" s="401"/>
      <c r="HA307" s="188"/>
      <c r="HB307" s="188"/>
      <c r="HC307" s="188"/>
      <c r="HD307" s="188"/>
      <c r="HE307" s="188"/>
      <c r="HF307" s="188"/>
      <c r="HG307" s="188"/>
      <c r="HH307" s="401"/>
      <c r="HI307" s="188"/>
      <c r="HJ307" s="188"/>
      <c r="HK307" s="188"/>
      <c r="HL307" s="188"/>
      <c r="HM307" s="188"/>
      <c r="HN307" s="188"/>
      <c r="HO307" s="188"/>
      <c r="HP307" s="401"/>
      <c r="HQ307" s="188"/>
      <c r="HR307" s="188"/>
      <c r="HS307" s="188"/>
      <c r="HT307" s="188"/>
      <c r="HU307" s="188"/>
      <c r="HV307" s="188"/>
      <c r="HW307" s="188"/>
      <c r="HX307" s="188"/>
      <c r="HZ307" s="188"/>
      <c r="IA307" s="188"/>
      <c r="IB307" s="188"/>
      <c r="IC307" s="188"/>
      <c r="ID307" s="188"/>
      <c r="IE307" s="188"/>
      <c r="IF307" s="188"/>
      <c r="IG307" s="188"/>
      <c r="IH307" s="188"/>
      <c r="II307" s="188"/>
      <c r="IJ307" s="188"/>
      <c r="IK307" s="188"/>
      <c r="IL307" s="401"/>
      <c r="IS307" s="188"/>
      <c r="IT307" s="188"/>
      <c r="IU307" s="188"/>
      <c r="IV307" s="188"/>
      <c r="IW307" s="188"/>
      <c r="IX307" s="188"/>
      <c r="IY307" s="188"/>
      <c r="IZ307" s="188"/>
      <c r="JA307" s="188"/>
      <c r="JB307" s="188"/>
      <c r="JC307" s="188"/>
      <c r="JD307" s="188"/>
      <c r="JE307" s="188"/>
      <c r="JF307" s="188"/>
      <c r="JG307" s="188"/>
      <c r="JH307" s="188"/>
      <c r="JI307" s="188"/>
      <c r="JJ307" s="188"/>
      <c r="JK307" s="188"/>
      <c r="JL307" s="188"/>
      <c r="JM307" s="188"/>
      <c r="JN307" s="188"/>
      <c r="JO307" s="188"/>
      <c r="JP307" s="188"/>
      <c r="JQ307" s="188"/>
    </row>
    <row r="308" spans="193:277">
      <c r="GK308" s="376"/>
      <c r="GL308" s="362"/>
      <c r="GM308" s="307"/>
      <c r="GN308" s="224"/>
      <c r="GO308" s="188"/>
      <c r="GP308" s="923"/>
      <c r="GQ308" s="219"/>
      <c r="GR308" s="188"/>
      <c r="GS308" s="188"/>
      <c r="GT308" s="224"/>
      <c r="GU308" s="224"/>
      <c r="GV308" s="224"/>
      <c r="GW308" s="224"/>
      <c r="GX308" s="224"/>
      <c r="GY308" s="188"/>
      <c r="GZ308" s="401"/>
      <c r="HA308" s="188"/>
      <c r="HB308" s="188"/>
      <c r="HC308" s="188"/>
      <c r="HD308" s="188"/>
      <c r="HE308" s="188"/>
      <c r="HF308" s="188"/>
      <c r="HG308" s="188"/>
      <c r="HH308" s="401"/>
      <c r="HI308" s="188"/>
      <c r="HJ308" s="188"/>
      <c r="HK308" s="188"/>
      <c r="HL308" s="188"/>
      <c r="HM308" s="188"/>
      <c r="HN308" s="188"/>
      <c r="HO308" s="188"/>
      <c r="HP308" s="401"/>
      <c r="HQ308" s="188"/>
      <c r="HR308" s="188"/>
      <c r="HS308" s="188"/>
      <c r="HT308" s="188"/>
      <c r="HU308" s="188"/>
      <c r="HV308" s="188"/>
      <c r="HW308" s="188"/>
      <c r="HX308" s="188"/>
      <c r="HZ308" s="188"/>
      <c r="IA308" s="188"/>
      <c r="IB308" s="188"/>
      <c r="IC308" s="188"/>
      <c r="ID308" s="188"/>
      <c r="IE308" s="188"/>
      <c r="IF308" s="188"/>
      <c r="IG308" s="188"/>
      <c r="IH308" s="188"/>
      <c r="II308" s="188"/>
      <c r="IJ308" s="188"/>
      <c r="IK308" s="188"/>
      <c r="IL308" s="401"/>
      <c r="IS308" s="188"/>
      <c r="IT308" s="188"/>
      <c r="IU308" s="188"/>
      <c r="IV308" s="188"/>
      <c r="IW308" s="188"/>
      <c r="IX308" s="188"/>
      <c r="IY308" s="188"/>
      <c r="IZ308" s="188"/>
      <c r="JA308" s="188"/>
      <c r="JB308" s="188"/>
      <c r="JC308" s="188"/>
      <c r="JD308" s="188"/>
      <c r="JE308" s="188"/>
      <c r="JF308" s="188"/>
      <c r="JG308" s="188"/>
      <c r="JH308" s="188"/>
      <c r="JI308" s="188"/>
      <c r="JJ308" s="188"/>
      <c r="JK308" s="188"/>
      <c r="JL308" s="188"/>
      <c r="JM308" s="188"/>
      <c r="JN308" s="188"/>
      <c r="JO308" s="188"/>
      <c r="JP308" s="188"/>
      <c r="JQ308" s="188"/>
    </row>
    <row r="309" spans="193:277">
      <c r="GK309" s="376"/>
      <c r="GL309" s="362"/>
      <c r="GM309" s="307"/>
      <c r="GN309" s="224"/>
      <c r="GO309" s="188"/>
      <c r="GP309" s="923"/>
      <c r="GQ309" s="219"/>
      <c r="GR309" s="188"/>
      <c r="GS309" s="188"/>
      <c r="GT309" s="224"/>
      <c r="GU309" s="224"/>
      <c r="GV309" s="224"/>
      <c r="GW309" s="224"/>
      <c r="GX309" s="224"/>
      <c r="GY309" s="188"/>
      <c r="GZ309" s="401"/>
      <c r="HA309" s="188"/>
      <c r="HB309" s="188"/>
      <c r="HC309" s="188"/>
      <c r="HD309" s="188"/>
      <c r="HE309" s="188"/>
      <c r="HF309" s="188"/>
      <c r="HG309" s="188"/>
      <c r="HH309" s="401"/>
      <c r="HI309" s="188"/>
      <c r="HJ309" s="188"/>
      <c r="HK309" s="188"/>
      <c r="HL309" s="188"/>
      <c r="HM309" s="188"/>
      <c r="HN309" s="188"/>
      <c r="HO309" s="188"/>
      <c r="HP309" s="401"/>
      <c r="HQ309" s="188"/>
      <c r="HR309" s="188"/>
      <c r="HS309" s="188"/>
      <c r="HT309" s="188"/>
      <c r="HU309" s="188"/>
      <c r="HV309" s="188"/>
      <c r="HW309" s="188"/>
      <c r="HX309" s="188"/>
      <c r="HZ309" s="188"/>
      <c r="IA309" s="188"/>
      <c r="IB309" s="188"/>
      <c r="IC309" s="188"/>
      <c r="ID309" s="188"/>
      <c r="IE309" s="188"/>
      <c r="IF309" s="188"/>
      <c r="IG309" s="188"/>
      <c r="IH309" s="188"/>
      <c r="II309" s="188"/>
      <c r="IJ309" s="188"/>
      <c r="IK309" s="188"/>
      <c r="IL309" s="401"/>
      <c r="IS309" s="188"/>
      <c r="IT309" s="188"/>
      <c r="IU309" s="188"/>
      <c r="IV309" s="188"/>
      <c r="IW309" s="188"/>
      <c r="IX309" s="188"/>
      <c r="IY309" s="188"/>
      <c r="IZ309" s="188"/>
      <c r="JA309" s="188"/>
      <c r="JB309" s="188"/>
      <c r="JC309" s="188"/>
      <c r="JD309" s="188"/>
      <c r="JE309" s="188"/>
      <c r="JF309" s="188"/>
      <c r="JG309" s="188"/>
      <c r="JH309" s="188"/>
      <c r="JI309" s="188"/>
      <c r="JJ309" s="188"/>
      <c r="JK309" s="188"/>
      <c r="JL309" s="188"/>
      <c r="JM309" s="188"/>
      <c r="JN309" s="188"/>
      <c r="JO309" s="188"/>
      <c r="JP309" s="188"/>
      <c r="JQ309" s="188"/>
    </row>
    <row r="310" spans="193:277">
      <c r="GK310" s="376"/>
      <c r="GL310" s="362"/>
      <c r="GM310" s="307"/>
      <c r="GN310" s="224"/>
      <c r="GO310" s="188"/>
      <c r="GP310" s="923"/>
      <c r="GQ310" s="219"/>
      <c r="GR310" s="188"/>
      <c r="GS310" s="188"/>
      <c r="GT310" s="224"/>
      <c r="GU310" s="224"/>
      <c r="GV310" s="224"/>
      <c r="GW310" s="224"/>
      <c r="GX310" s="224"/>
      <c r="GY310" s="188"/>
      <c r="GZ310" s="401"/>
      <c r="HA310" s="188"/>
      <c r="HB310" s="188"/>
      <c r="HC310" s="188"/>
      <c r="HD310" s="188"/>
      <c r="HE310" s="188"/>
      <c r="HF310" s="188"/>
      <c r="HG310" s="188"/>
      <c r="HH310" s="401"/>
      <c r="HI310" s="188"/>
      <c r="HJ310" s="188"/>
      <c r="HK310" s="188"/>
      <c r="HL310" s="188"/>
      <c r="HM310" s="188"/>
      <c r="HN310" s="188"/>
      <c r="HO310" s="188"/>
      <c r="HP310" s="401"/>
      <c r="HQ310" s="188"/>
      <c r="HR310" s="188"/>
      <c r="HS310" s="188"/>
      <c r="HT310" s="188"/>
      <c r="HU310" s="188"/>
      <c r="HV310" s="188"/>
      <c r="HW310" s="188"/>
      <c r="HX310" s="188"/>
      <c r="HZ310" s="188"/>
      <c r="IA310" s="188"/>
      <c r="IB310" s="188"/>
      <c r="IC310" s="188"/>
      <c r="ID310" s="188"/>
      <c r="IE310" s="188"/>
      <c r="IF310" s="188"/>
      <c r="IG310" s="188"/>
      <c r="IH310" s="188"/>
      <c r="II310" s="188"/>
      <c r="IJ310" s="188"/>
      <c r="IK310" s="188"/>
      <c r="IL310" s="401"/>
      <c r="IS310" s="188"/>
      <c r="IT310" s="188"/>
      <c r="IU310" s="188"/>
      <c r="IV310" s="188"/>
      <c r="IW310" s="188"/>
      <c r="IX310" s="188"/>
      <c r="IY310" s="188"/>
      <c r="IZ310" s="188"/>
      <c r="JA310" s="188"/>
      <c r="JB310" s="188"/>
      <c r="JC310" s="188"/>
      <c r="JD310" s="188"/>
      <c r="JE310" s="188"/>
      <c r="JF310" s="188"/>
      <c r="JG310" s="188"/>
      <c r="JH310" s="188"/>
      <c r="JI310" s="188"/>
      <c r="JJ310" s="188"/>
      <c r="JK310" s="188"/>
      <c r="JL310" s="188"/>
      <c r="JM310" s="188"/>
      <c r="JN310" s="188"/>
      <c r="JO310" s="188"/>
      <c r="JP310" s="188"/>
      <c r="JQ310" s="188"/>
    </row>
    <row r="311" spans="193:277">
      <c r="GK311" s="376"/>
      <c r="GL311" s="362"/>
      <c r="GM311" s="307"/>
      <c r="GN311" s="224"/>
      <c r="GO311" s="188"/>
      <c r="GP311" s="923"/>
      <c r="GQ311" s="219"/>
      <c r="GR311" s="188"/>
      <c r="GS311" s="188"/>
      <c r="GT311" s="224"/>
      <c r="GU311" s="224"/>
      <c r="GV311" s="224"/>
      <c r="GW311" s="224"/>
      <c r="GX311" s="224"/>
      <c r="GY311" s="188"/>
      <c r="GZ311" s="401"/>
      <c r="HA311" s="188"/>
      <c r="HB311" s="188"/>
      <c r="HC311" s="188"/>
      <c r="HD311" s="188"/>
      <c r="HE311" s="188"/>
      <c r="HF311" s="188"/>
      <c r="HG311" s="188"/>
      <c r="HH311" s="401"/>
      <c r="HI311" s="188"/>
      <c r="HJ311" s="188"/>
      <c r="HK311" s="188"/>
      <c r="HL311" s="188"/>
      <c r="HM311" s="188"/>
      <c r="HN311" s="188"/>
      <c r="HO311" s="188"/>
      <c r="HP311" s="401"/>
      <c r="HQ311" s="188"/>
      <c r="HR311" s="188"/>
      <c r="HS311" s="188"/>
      <c r="HT311" s="188"/>
      <c r="HU311" s="188"/>
      <c r="HV311" s="188"/>
      <c r="HW311" s="188"/>
      <c r="HX311" s="188"/>
      <c r="HZ311" s="188"/>
      <c r="IA311" s="188"/>
      <c r="IB311" s="188"/>
      <c r="IC311" s="188"/>
      <c r="ID311" s="188"/>
      <c r="IE311" s="188"/>
      <c r="IF311" s="188"/>
      <c r="IG311" s="188"/>
      <c r="IH311" s="188"/>
      <c r="II311" s="188"/>
      <c r="IJ311" s="188"/>
      <c r="IK311" s="188"/>
      <c r="IL311" s="401"/>
      <c r="IS311" s="188"/>
      <c r="IT311" s="188"/>
      <c r="IU311" s="188"/>
      <c r="IV311" s="188"/>
      <c r="IW311" s="188"/>
      <c r="IX311" s="188"/>
      <c r="IY311" s="188"/>
      <c r="IZ311" s="188"/>
      <c r="JA311" s="188"/>
      <c r="JB311" s="188"/>
      <c r="JC311" s="188"/>
      <c r="JD311" s="188"/>
      <c r="JE311" s="188"/>
      <c r="JF311" s="188"/>
      <c r="JG311" s="188"/>
      <c r="JH311" s="188"/>
      <c r="JI311" s="188"/>
      <c r="JJ311" s="188"/>
      <c r="JK311" s="188"/>
      <c r="JL311" s="188"/>
      <c r="JM311" s="188"/>
      <c r="JN311" s="188"/>
      <c r="JO311" s="188"/>
      <c r="JP311" s="188"/>
      <c r="JQ311" s="188"/>
    </row>
    <row r="312" spans="193:277">
      <c r="GK312" s="376"/>
      <c r="GL312" s="362"/>
      <c r="GM312" s="307"/>
      <c r="GN312" s="224"/>
      <c r="GO312" s="188"/>
      <c r="GP312" s="923"/>
      <c r="GQ312" s="219"/>
      <c r="GR312" s="188"/>
      <c r="GS312" s="188"/>
      <c r="GT312" s="224"/>
      <c r="GU312" s="224"/>
      <c r="GV312" s="224"/>
      <c r="GW312" s="224"/>
      <c r="GX312" s="224"/>
      <c r="GY312" s="188"/>
      <c r="GZ312" s="401"/>
      <c r="HA312" s="188"/>
      <c r="HB312" s="188"/>
      <c r="HC312" s="188"/>
      <c r="HD312" s="188"/>
      <c r="HE312" s="188"/>
      <c r="HF312" s="188"/>
      <c r="HG312" s="188"/>
      <c r="HH312" s="401"/>
      <c r="HI312" s="188"/>
      <c r="HJ312" s="188"/>
      <c r="HK312" s="188"/>
      <c r="HL312" s="188"/>
      <c r="HM312" s="188"/>
      <c r="HN312" s="188"/>
      <c r="HO312" s="188"/>
      <c r="HP312" s="401"/>
      <c r="HQ312" s="188"/>
      <c r="HR312" s="188"/>
      <c r="HS312" s="188"/>
      <c r="HT312" s="188"/>
      <c r="HU312" s="188"/>
      <c r="HV312" s="188"/>
      <c r="HW312" s="188"/>
      <c r="HX312" s="188"/>
      <c r="HZ312" s="188"/>
      <c r="IA312" s="188"/>
      <c r="IB312" s="188"/>
      <c r="IC312" s="188"/>
      <c r="ID312" s="188"/>
      <c r="IE312" s="188"/>
      <c r="IF312" s="188"/>
      <c r="IG312" s="188"/>
      <c r="IH312" s="188"/>
      <c r="II312" s="188"/>
      <c r="IJ312" s="188"/>
      <c r="IK312" s="188"/>
      <c r="IL312" s="401"/>
      <c r="IS312" s="188"/>
      <c r="IT312" s="188"/>
      <c r="IU312" s="188"/>
      <c r="IV312" s="188"/>
      <c r="IW312" s="188"/>
      <c r="IX312" s="188"/>
      <c r="IY312" s="188"/>
      <c r="IZ312" s="188"/>
      <c r="JA312" s="188"/>
      <c r="JB312" s="188"/>
      <c r="JC312" s="188"/>
      <c r="JD312" s="188"/>
      <c r="JE312" s="188"/>
      <c r="JF312" s="188"/>
      <c r="JG312" s="188"/>
      <c r="JH312" s="188"/>
      <c r="JI312" s="188"/>
      <c r="JJ312" s="188"/>
      <c r="JK312" s="188"/>
      <c r="JL312" s="188"/>
      <c r="JM312" s="188"/>
      <c r="JN312" s="188"/>
      <c r="JO312" s="188"/>
      <c r="JP312" s="188"/>
      <c r="JQ312" s="188"/>
    </row>
    <row r="313" spans="193:277">
      <c r="GK313" s="376"/>
      <c r="GL313" s="362"/>
      <c r="GM313" s="307"/>
      <c r="GN313" s="224"/>
      <c r="GO313" s="188"/>
      <c r="GP313" s="923"/>
      <c r="GQ313" s="219"/>
      <c r="GR313" s="188"/>
      <c r="GS313" s="188"/>
      <c r="GT313" s="224"/>
      <c r="GU313" s="224"/>
      <c r="GV313" s="224"/>
      <c r="GW313" s="224"/>
      <c r="GX313" s="224"/>
      <c r="GY313" s="188"/>
      <c r="GZ313" s="401"/>
      <c r="HA313" s="188"/>
      <c r="HB313" s="188"/>
      <c r="HC313" s="188"/>
      <c r="HD313" s="188"/>
      <c r="HE313" s="188"/>
      <c r="HF313" s="188"/>
      <c r="HG313" s="188"/>
      <c r="HH313" s="401"/>
      <c r="HI313" s="188"/>
      <c r="HJ313" s="188"/>
      <c r="HK313" s="188"/>
      <c r="HL313" s="188"/>
      <c r="HM313" s="188"/>
      <c r="HN313" s="188"/>
      <c r="HO313" s="188"/>
      <c r="HP313" s="401"/>
      <c r="HQ313" s="188"/>
      <c r="HR313" s="188"/>
      <c r="HS313" s="188"/>
      <c r="HT313" s="188"/>
      <c r="HU313" s="188"/>
      <c r="HV313" s="188"/>
      <c r="HW313" s="188"/>
      <c r="HX313" s="188"/>
      <c r="HZ313" s="188"/>
      <c r="IA313" s="188"/>
      <c r="IB313" s="188"/>
      <c r="IC313" s="188"/>
      <c r="ID313" s="188"/>
      <c r="IE313" s="188"/>
      <c r="IF313" s="188"/>
      <c r="IG313" s="188"/>
      <c r="IH313" s="188"/>
      <c r="II313" s="188"/>
      <c r="IJ313" s="188"/>
      <c r="IK313" s="188"/>
      <c r="IL313" s="401"/>
      <c r="IS313" s="188"/>
      <c r="IT313" s="188"/>
      <c r="IU313" s="188"/>
      <c r="IV313" s="188"/>
      <c r="IW313" s="188"/>
      <c r="IX313" s="188"/>
      <c r="IY313" s="188"/>
      <c r="IZ313" s="188"/>
      <c r="JA313" s="188"/>
      <c r="JB313" s="188"/>
      <c r="JC313" s="188"/>
      <c r="JD313" s="188"/>
      <c r="JE313" s="188"/>
      <c r="JF313" s="188"/>
      <c r="JG313" s="188"/>
      <c r="JH313" s="188"/>
      <c r="JI313" s="188"/>
      <c r="JJ313" s="188"/>
      <c r="JK313" s="188"/>
      <c r="JL313" s="188"/>
      <c r="JM313" s="188"/>
      <c r="JN313" s="188"/>
      <c r="JO313" s="188"/>
      <c r="JP313" s="188"/>
      <c r="JQ313" s="188"/>
    </row>
    <row r="314" spans="193:277">
      <c r="GK314" s="376"/>
      <c r="GL314" s="362"/>
      <c r="GM314" s="307"/>
      <c r="GN314" s="224"/>
      <c r="GO314" s="188"/>
      <c r="GP314" s="923"/>
      <c r="GQ314" s="219"/>
      <c r="GR314" s="188"/>
      <c r="GS314" s="188"/>
      <c r="GT314" s="224"/>
      <c r="GU314" s="224"/>
      <c r="GV314" s="224"/>
      <c r="GW314" s="224"/>
      <c r="GX314" s="224"/>
      <c r="GY314" s="188"/>
      <c r="GZ314" s="401"/>
      <c r="HA314" s="188"/>
      <c r="HB314" s="188"/>
      <c r="HC314" s="188"/>
      <c r="HD314" s="188"/>
      <c r="HE314" s="188"/>
      <c r="HF314" s="188"/>
      <c r="HG314" s="188"/>
      <c r="HH314" s="401"/>
      <c r="HI314" s="188"/>
      <c r="HJ314" s="188"/>
      <c r="HK314" s="188"/>
      <c r="HL314" s="188"/>
      <c r="HM314" s="188"/>
      <c r="HN314" s="188"/>
      <c r="HO314" s="188"/>
      <c r="HP314" s="401"/>
      <c r="HQ314" s="188"/>
      <c r="HR314" s="188"/>
      <c r="HS314" s="188"/>
      <c r="HT314" s="188"/>
      <c r="HU314" s="188"/>
      <c r="HV314" s="188"/>
      <c r="HW314" s="188"/>
      <c r="HX314" s="188"/>
      <c r="HZ314" s="188"/>
      <c r="IA314" s="188"/>
      <c r="IB314" s="188"/>
      <c r="IC314" s="188"/>
      <c r="ID314" s="188"/>
      <c r="IE314" s="188"/>
      <c r="IF314" s="188"/>
      <c r="IG314" s="188"/>
      <c r="IH314" s="188"/>
      <c r="II314" s="188"/>
      <c r="IJ314" s="188"/>
      <c r="IK314" s="188"/>
      <c r="IL314" s="401"/>
      <c r="IS314" s="188"/>
      <c r="IT314" s="188"/>
      <c r="IU314" s="188"/>
      <c r="IV314" s="188"/>
      <c r="IW314" s="188"/>
      <c r="IX314" s="188"/>
      <c r="IY314" s="188"/>
      <c r="IZ314" s="188"/>
      <c r="JA314" s="188"/>
      <c r="JB314" s="188"/>
      <c r="JC314" s="188"/>
      <c r="JD314" s="188"/>
      <c r="JE314" s="188"/>
      <c r="JF314" s="188"/>
      <c r="JG314" s="188"/>
      <c r="JH314" s="188"/>
      <c r="JI314" s="188"/>
      <c r="JJ314" s="188"/>
      <c r="JK314" s="188"/>
      <c r="JL314" s="188"/>
      <c r="JM314" s="188"/>
      <c r="JN314" s="188"/>
      <c r="JO314" s="188"/>
      <c r="JP314" s="188"/>
      <c r="JQ314" s="188"/>
    </row>
    <row r="315" spans="193:277">
      <c r="GK315" s="376"/>
      <c r="GL315" s="362"/>
      <c r="GM315" s="307"/>
      <c r="GN315" s="224"/>
      <c r="GO315" s="188"/>
      <c r="GP315" s="923"/>
      <c r="GQ315" s="219"/>
      <c r="GR315" s="188"/>
      <c r="GS315" s="188"/>
      <c r="GT315" s="224"/>
      <c r="GU315" s="224"/>
      <c r="GV315" s="224"/>
      <c r="GW315" s="224"/>
      <c r="GX315" s="224"/>
      <c r="GY315" s="188"/>
      <c r="GZ315" s="401"/>
      <c r="HA315" s="188"/>
      <c r="HB315" s="188"/>
      <c r="HC315" s="188"/>
      <c r="HD315" s="188"/>
      <c r="HE315" s="188"/>
      <c r="HF315" s="188"/>
      <c r="HG315" s="188"/>
      <c r="HH315" s="401"/>
      <c r="HI315" s="188"/>
      <c r="HJ315" s="188"/>
      <c r="HK315" s="188"/>
      <c r="HL315" s="188"/>
      <c r="HM315" s="188"/>
      <c r="HN315" s="188"/>
      <c r="HO315" s="188"/>
      <c r="HP315" s="401"/>
      <c r="HQ315" s="188"/>
      <c r="HR315" s="188"/>
      <c r="HS315" s="188"/>
      <c r="HT315" s="188"/>
      <c r="HU315" s="188"/>
      <c r="HV315" s="188"/>
      <c r="HW315" s="188"/>
      <c r="HX315" s="188"/>
      <c r="HZ315" s="188"/>
      <c r="IA315" s="188"/>
      <c r="IB315" s="188"/>
      <c r="IC315" s="188"/>
      <c r="ID315" s="188"/>
      <c r="IE315" s="188"/>
      <c r="IF315" s="188"/>
      <c r="IG315" s="188"/>
      <c r="IH315" s="188"/>
      <c r="II315" s="188"/>
      <c r="IJ315" s="188"/>
      <c r="IK315" s="188"/>
      <c r="IL315" s="401"/>
      <c r="IS315" s="188"/>
      <c r="IT315" s="188"/>
      <c r="IU315" s="188"/>
      <c r="IV315" s="188"/>
      <c r="IW315" s="188"/>
      <c r="IX315" s="188"/>
      <c r="IY315" s="188"/>
      <c r="IZ315" s="188"/>
      <c r="JA315" s="188"/>
      <c r="JB315" s="188"/>
      <c r="JC315" s="188"/>
      <c r="JD315" s="188"/>
      <c r="JE315" s="188"/>
      <c r="JF315" s="188"/>
      <c r="JG315" s="188"/>
      <c r="JH315" s="188"/>
      <c r="JI315" s="188"/>
      <c r="JJ315" s="188"/>
      <c r="JK315" s="188"/>
      <c r="JL315" s="188"/>
      <c r="JM315" s="188"/>
      <c r="JN315" s="188"/>
      <c r="JO315" s="188"/>
      <c r="JP315" s="188"/>
      <c r="JQ315" s="188"/>
    </row>
    <row r="316" spans="193:277">
      <c r="GK316" s="376"/>
      <c r="GL316" s="362"/>
      <c r="GM316" s="307"/>
      <c r="GN316" s="224"/>
      <c r="GO316" s="188"/>
      <c r="GP316" s="923"/>
      <c r="GQ316" s="219"/>
      <c r="GR316" s="188"/>
      <c r="GS316" s="188"/>
      <c r="GT316" s="224"/>
      <c r="GU316" s="224"/>
      <c r="GV316" s="224"/>
      <c r="GW316" s="224"/>
      <c r="GX316" s="224"/>
      <c r="GY316" s="188"/>
      <c r="GZ316" s="401"/>
      <c r="HA316" s="188"/>
      <c r="HB316" s="188"/>
      <c r="HC316" s="188"/>
      <c r="HD316" s="188"/>
      <c r="HE316" s="188"/>
      <c r="HF316" s="188"/>
      <c r="HG316" s="188"/>
      <c r="HH316" s="401"/>
      <c r="HI316" s="188"/>
      <c r="HJ316" s="188"/>
      <c r="HK316" s="188"/>
      <c r="HL316" s="188"/>
      <c r="HM316" s="188"/>
      <c r="HN316" s="188"/>
      <c r="HO316" s="188"/>
      <c r="HP316" s="401"/>
      <c r="HQ316" s="188"/>
      <c r="HR316" s="188"/>
      <c r="HS316" s="188"/>
      <c r="HT316" s="188"/>
      <c r="HU316" s="188"/>
      <c r="HV316" s="188"/>
      <c r="HW316" s="188"/>
      <c r="HX316" s="188"/>
      <c r="HZ316" s="188"/>
      <c r="IA316" s="188"/>
      <c r="IB316" s="188"/>
      <c r="IC316" s="188"/>
      <c r="ID316" s="188"/>
      <c r="IE316" s="188"/>
      <c r="IF316" s="188"/>
      <c r="IG316" s="188"/>
      <c r="IH316" s="188"/>
      <c r="II316" s="188"/>
      <c r="IJ316" s="188"/>
      <c r="IK316" s="188"/>
      <c r="IL316" s="401"/>
      <c r="IS316" s="188"/>
      <c r="IT316" s="188"/>
      <c r="IU316" s="188"/>
      <c r="IV316" s="188"/>
      <c r="IW316" s="188"/>
      <c r="IX316" s="188"/>
      <c r="IY316" s="188"/>
      <c r="IZ316" s="188"/>
      <c r="JA316" s="188"/>
      <c r="JB316" s="188"/>
      <c r="JC316" s="188"/>
      <c r="JD316" s="188"/>
      <c r="JE316" s="188"/>
      <c r="JF316" s="188"/>
      <c r="JG316" s="188"/>
      <c r="JH316" s="188"/>
      <c r="JI316" s="188"/>
      <c r="JJ316" s="188"/>
      <c r="JK316" s="188"/>
      <c r="JL316" s="188"/>
      <c r="JM316" s="188"/>
      <c r="JN316" s="188"/>
      <c r="JO316" s="188"/>
      <c r="JP316" s="188"/>
      <c r="JQ316" s="188"/>
    </row>
    <row r="317" spans="193:277">
      <c r="GK317" s="376"/>
      <c r="GL317" s="362"/>
      <c r="GM317" s="307"/>
      <c r="GN317" s="224"/>
      <c r="GO317" s="188"/>
      <c r="GP317" s="923"/>
      <c r="GQ317" s="219"/>
      <c r="GR317" s="188"/>
      <c r="GS317" s="188"/>
      <c r="GT317" s="224"/>
      <c r="GU317" s="224"/>
      <c r="GV317" s="224"/>
      <c r="GW317" s="224"/>
      <c r="GX317" s="224"/>
      <c r="GY317" s="188"/>
      <c r="GZ317" s="401"/>
      <c r="HA317" s="188"/>
      <c r="HB317" s="188"/>
      <c r="HC317" s="188"/>
      <c r="HD317" s="188"/>
      <c r="HE317" s="188"/>
      <c r="HF317" s="188"/>
      <c r="HG317" s="188"/>
      <c r="HH317" s="401"/>
      <c r="HI317" s="188"/>
      <c r="HJ317" s="188"/>
      <c r="HK317" s="188"/>
      <c r="HL317" s="188"/>
      <c r="HM317" s="188"/>
      <c r="HN317" s="188"/>
      <c r="HO317" s="188"/>
      <c r="HP317" s="401"/>
      <c r="HQ317" s="188"/>
      <c r="HR317" s="188"/>
      <c r="HS317" s="188"/>
      <c r="HT317" s="188"/>
      <c r="HU317" s="188"/>
      <c r="HV317" s="188"/>
      <c r="HW317" s="188"/>
      <c r="HX317" s="188"/>
      <c r="HZ317" s="188"/>
      <c r="IA317" s="188"/>
      <c r="IB317" s="188"/>
      <c r="IC317" s="188"/>
      <c r="ID317" s="188"/>
      <c r="IE317" s="188"/>
      <c r="IF317" s="188"/>
      <c r="IG317" s="188"/>
      <c r="IH317" s="188"/>
      <c r="II317" s="188"/>
      <c r="IJ317" s="188"/>
      <c r="IK317" s="188"/>
      <c r="IL317" s="401"/>
      <c r="IS317" s="188"/>
      <c r="IT317" s="188"/>
      <c r="IU317" s="188"/>
      <c r="IV317" s="188"/>
      <c r="IW317" s="188"/>
      <c r="IX317" s="188"/>
      <c r="IY317" s="188"/>
      <c r="IZ317" s="188"/>
      <c r="JA317" s="188"/>
      <c r="JB317" s="188"/>
      <c r="JC317" s="188"/>
      <c r="JD317" s="188"/>
      <c r="JE317" s="188"/>
      <c r="JF317" s="188"/>
      <c r="JG317" s="188"/>
      <c r="JH317" s="188"/>
      <c r="JI317" s="188"/>
      <c r="JJ317" s="188"/>
      <c r="JK317" s="188"/>
      <c r="JL317" s="188"/>
      <c r="JM317" s="188"/>
      <c r="JN317" s="188"/>
      <c r="JO317" s="188"/>
      <c r="JP317" s="188"/>
      <c r="JQ317" s="188"/>
    </row>
    <row r="318" spans="193:277">
      <c r="GK318" s="376"/>
      <c r="GL318" s="362"/>
      <c r="GM318" s="307"/>
      <c r="GN318" s="224"/>
      <c r="GO318" s="188"/>
      <c r="GP318" s="923"/>
      <c r="GQ318" s="219"/>
      <c r="GR318" s="188"/>
      <c r="GS318" s="188"/>
      <c r="GT318" s="224"/>
      <c r="GU318" s="224"/>
      <c r="GV318" s="224"/>
      <c r="GW318" s="224"/>
      <c r="GX318" s="224"/>
      <c r="GY318" s="188"/>
      <c r="GZ318" s="401"/>
      <c r="HA318" s="188"/>
      <c r="HB318" s="188"/>
      <c r="HC318" s="188"/>
      <c r="HD318" s="188"/>
      <c r="HE318" s="188"/>
      <c r="HF318" s="188"/>
      <c r="HG318" s="188"/>
      <c r="HH318" s="401"/>
      <c r="HI318" s="188"/>
      <c r="HJ318" s="188"/>
      <c r="HK318" s="188"/>
      <c r="HL318" s="188"/>
      <c r="HM318" s="188"/>
      <c r="HN318" s="188"/>
      <c r="HO318" s="188"/>
      <c r="HP318" s="401"/>
      <c r="HQ318" s="188"/>
      <c r="HR318" s="188"/>
      <c r="HS318" s="188"/>
      <c r="HT318" s="188"/>
      <c r="HU318" s="188"/>
      <c r="HV318" s="188"/>
      <c r="HW318" s="188"/>
      <c r="HX318" s="188"/>
      <c r="HZ318" s="188"/>
      <c r="IA318" s="188"/>
      <c r="IB318" s="188"/>
      <c r="IC318" s="188"/>
      <c r="ID318" s="188"/>
      <c r="IE318" s="188"/>
      <c r="IF318" s="188"/>
      <c r="IG318" s="188"/>
      <c r="IH318" s="188"/>
      <c r="II318" s="188"/>
      <c r="IJ318" s="188"/>
      <c r="IK318" s="188"/>
      <c r="IL318" s="401"/>
      <c r="IS318" s="188"/>
      <c r="IT318" s="188"/>
      <c r="IU318" s="188"/>
      <c r="IV318" s="188"/>
      <c r="IW318" s="188"/>
      <c r="IX318" s="188"/>
      <c r="IY318" s="188"/>
      <c r="IZ318" s="188"/>
      <c r="JA318" s="188"/>
      <c r="JB318" s="188"/>
      <c r="JC318" s="188"/>
      <c r="JD318" s="188"/>
      <c r="JE318" s="188"/>
      <c r="JF318" s="188"/>
      <c r="JG318" s="188"/>
      <c r="JH318" s="188"/>
      <c r="JI318" s="188"/>
      <c r="JJ318" s="188"/>
      <c r="JK318" s="188"/>
      <c r="JL318" s="188"/>
      <c r="JM318" s="188"/>
      <c r="JN318" s="188"/>
      <c r="JO318" s="188"/>
      <c r="JP318" s="188"/>
      <c r="JQ318" s="188"/>
    </row>
    <row r="319" spans="193:277">
      <c r="GK319" s="376"/>
      <c r="GL319" s="362"/>
      <c r="GM319" s="307"/>
      <c r="GN319" s="224"/>
      <c r="GO319" s="188"/>
      <c r="GP319" s="923"/>
      <c r="GQ319" s="219"/>
      <c r="GR319" s="188"/>
      <c r="GS319" s="188"/>
      <c r="GT319" s="224"/>
      <c r="GU319" s="224"/>
      <c r="GV319" s="224"/>
      <c r="GW319" s="224"/>
      <c r="GX319" s="224"/>
      <c r="GY319" s="188"/>
      <c r="GZ319" s="401"/>
      <c r="HA319" s="188"/>
      <c r="HB319" s="188"/>
      <c r="HC319" s="188"/>
      <c r="HD319" s="188"/>
      <c r="HE319" s="188"/>
      <c r="HF319" s="188"/>
      <c r="HG319" s="188"/>
      <c r="HH319" s="401"/>
      <c r="HI319" s="188"/>
      <c r="HJ319" s="188"/>
      <c r="HK319" s="188"/>
      <c r="HL319" s="188"/>
      <c r="HM319" s="188"/>
      <c r="HN319" s="188"/>
      <c r="HO319" s="188"/>
      <c r="HP319" s="401"/>
      <c r="HQ319" s="188"/>
      <c r="HR319" s="188"/>
      <c r="HS319" s="188"/>
      <c r="HT319" s="188"/>
      <c r="HU319" s="188"/>
      <c r="HV319" s="188"/>
      <c r="HW319" s="188"/>
      <c r="HX319" s="188"/>
      <c r="HZ319" s="188"/>
      <c r="IA319" s="188"/>
      <c r="IB319" s="188"/>
      <c r="IC319" s="188"/>
      <c r="ID319" s="188"/>
      <c r="IE319" s="188"/>
      <c r="IF319" s="188"/>
      <c r="IG319" s="188"/>
      <c r="IH319" s="188"/>
      <c r="II319" s="188"/>
      <c r="IJ319" s="188"/>
      <c r="IK319" s="188"/>
      <c r="IL319" s="401"/>
      <c r="IS319" s="188"/>
      <c r="IT319" s="188"/>
      <c r="IU319" s="188"/>
      <c r="IV319" s="188"/>
      <c r="IW319" s="188"/>
      <c r="IX319" s="188"/>
      <c r="IY319" s="188"/>
      <c r="IZ319" s="188"/>
      <c r="JA319" s="188"/>
      <c r="JB319" s="188"/>
      <c r="JC319" s="188"/>
      <c r="JD319" s="188"/>
      <c r="JE319" s="188"/>
      <c r="JF319" s="188"/>
      <c r="JG319" s="188"/>
      <c r="JH319" s="188"/>
      <c r="JI319" s="188"/>
      <c r="JJ319" s="188"/>
      <c r="JK319" s="188"/>
      <c r="JL319" s="188"/>
      <c r="JM319" s="188"/>
      <c r="JN319" s="188"/>
      <c r="JO319" s="188"/>
      <c r="JP319" s="188"/>
      <c r="JQ319" s="188"/>
    </row>
    <row r="320" spans="193:277">
      <c r="GK320" s="376"/>
      <c r="GL320" s="362"/>
      <c r="GM320" s="307"/>
      <c r="GN320" s="224"/>
      <c r="GO320" s="188"/>
      <c r="GP320" s="923"/>
      <c r="GQ320" s="219"/>
      <c r="GR320" s="188"/>
      <c r="GS320" s="188"/>
      <c r="GT320" s="224"/>
      <c r="GU320" s="224"/>
      <c r="GV320" s="224"/>
      <c r="GW320" s="224"/>
      <c r="GX320" s="224"/>
      <c r="GY320" s="188"/>
      <c r="GZ320" s="401"/>
      <c r="HA320" s="188"/>
      <c r="HB320" s="188"/>
      <c r="HC320" s="188"/>
      <c r="HD320" s="188"/>
      <c r="HE320" s="188"/>
      <c r="HF320" s="188"/>
      <c r="HG320" s="188"/>
      <c r="HH320" s="401"/>
      <c r="HI320" s="188"/>
      <c r="HJ320" s="188"/>
      <c r="HK320" s="188"/>
      <c r="HL320" s="188"/>
      <c r="HM320" s="188"/>
      <c r="HN320" s="188"/>
      <c r="HO320" s="188"/>
      <c r="HP320" s="401"/>
      <c r="HQ320" s="188"/>
      <c r="HR320" s="188"/>
      <c r="HS320" s="188"/>
      <c r="HT320" s="188"/>
      <c r="HU320" s="188"/>
      <c r="HV320" s="188"/>
      <c r="HW320" s="188"/>
      <c r="HX320" s="188"/>
      <c r="HZ320" s="188"/>
      <c r="IA320" s="188"/>
      <c r="IB320" s="188"/>
      <c r="IC320" s="188"/>
      <c r="ID320" s="188"/>
      <c r="IE320" s="188"/>
      <c r="IF320" s="188"/>
      <c r="IG320" s="188"/>
      <c r="IH320" s="188"/>
      <c r="II320" s="188"/>
      <c r="IJ320" s="188"/>
      <c r="IK320" s="188"/>
      <c r="IL320" s="401"/>
      <c r="IS320" s="188"/>
      <c r="IT320" s="188"/>
      <c r="IU320" s="188"/>
      <c r="IV320" s="188"/>
      <c r="IW320" s="188"/>
      <c r="IX320" s="188"/>
      <c r="IY320" s="188"/>
      <c r="IZ320" s="188"/>
      <c r="JA320" s="188"/>
      <c r="JB320" s="188"/>
      <c r="JC320" s="188"/>
      <c r="JD320" s="188"/>
      <c r="JE320" s="188"/>
      <c r="JF320" s="188"/>
      <c r="JG320" s="188"/>
      <c r="JH320" s="188"/>
      <c r="JI320" s="188"/>
      <c r="JJ320" s="188"/>
      <c r="JK320" s="188"/>
      <c r="JL320" s="188"/>
      <c r="JM320" s="188"/>
      <c r="JN320" s="188"/>
      <c r="JO320" s="188"/>
      <c r="JP320" s="188"/>
      <c r="JQ320" s="188"/>
    </row>
    <row r="321" spans="193:277">
      <c r="GK321" s="376"/>
      <c r="GL321" s="362"/>
      <c r="GM321" s="307"/>
      <c r="GN321" s="224"/>
      <c r="GO321" s="188"/>
      <c r="GP321" s="923"/>
      <c r="GQ321" s="219"/>
      <c r="GR321" s="188"/>
      <c r="GS321" s="188"/>
      <c r="GT321" s="224"/>
      <c r="GU321" s="224"/>
      <c r="GV321" s="224"/>
      <c r="GW321" s="224"/>
      <c r="GX321" s="224"/>
      <c r="GY321" s="188"/>
      <c r="GZ321" s="401"/>
      <c r="HA321" s="188"/>
      <c r="HB321" s="188"/>
      <c r="HC321" s="188"/>
      <c r="HD321" s="188"/>
      <c r="HE321" s="188"/>
      <c r="HF321" s="188"/>
      <c r="HG321" s="188"/>
      <c r="HH321" s="401"/>
      <c r="HI321" s="188"/>
      <c r="HJ321" s="188"/>
      <c r="HK321" s="188"/>
      <c r="HL321" s="188"/>
      <c r="HM321" s="188"/>
      <c r="HN321" s="188"/>
      <c r="HO321" s="188"/>
      <c r="HP321" s="401"/>
      <c r="HQ321" s="188"/>
      <c r="HR321" s="188"/>
      <c r="HS321" s="188"/>
      <c r="HT321" s="188"/>
      <c r="HU321" s="188"/>
      <c r="HV321" s="188"/>
      <c r="HW321" s="188"/>
      <c r="HX321" s="188"/>
      <c r="HZ321" s="188"/>
      <c r="IA321" s="188"/>
      <c r="IB321" s="188"/>
      <c r="IC321" s="188"/>
      <c r="ID321" s="188"/>
      <c r="IE321" s="188"/>
      <c r="IF321" s="188"/>
      <c r="IG321" s="188"/>
      <c r="IH321" s="188"/>
      <c r="II321" s="188"/>
      <c r="IJ321" s="188"/>
      <c r="IK321" s="188"/>
      <c r="IL321" s="401"/>
      <c r="IS321" s="188"/>
      <c r="IT321" s="188"/>
      <c r="IU321" s="188"/>
      <c r="IV321" s="188"/>
      <c r="IW321" s="188"/>
      <c r="IX321" s="188"/>
      <c r="IY321" s="188"/>
      <c r="IZ321" s="188"/>
      <c r="JA321" s="188"/>
      <c r="JB321" s="188"/>
      <c r="JC321" s="188"/>
      <c r="JD321" s="188"/>
      <c r="JE321" s="188"/>
      <c r="JF321" s="188"/>
      <c r="JG321" s="188"/>
      <c r="JH321" s="188"/>
      <c r="JI321" s="188"/>
      <c r="JJ321" s="188"/>
      <c r="JK321" s="188"/>
      <c r="JL321" s="188"/>
      <c r="JM321" s="188"/>
      <c r="JN321" s="188"/>
      <c r="JO321" s="188"/>
      <c r="JP321" s="188"/>
      <c r="JQ321" s="188"/>
    </row>
    <row r="322" spans="193:277">
      <c r="GK322" s="376"/>
      <c r="GL322" s="362"/>
      <c r="GM322" s="307"/>
      <c r="GN322" s="224"/>
      <c r="GO322" s="188"/>
      <c r="GP322" s="923"/>
      <c r="GQ322" s="219"/>
      <c r="GR322" s="188"/>
      <c r="GS322" s="188"/>
      <c r="GT322" s="224"/>
      <c r="GU322" s="224"/>
      <c r="GV322" s="224"/>
      <c r="GW322" s="224"/>
      <c r="GX322" s="224"/>
      <c r="GY322" s="188"/>
      <c r="GZ322" s="401"/>
      <c r="HA322" s="188"/>
      <c r="HB322" s="188"/>
      <c r="HC322" s="188"/>
      <c r="HD322" s="188"/>
      <c r="HE322" s="188"/>
      <c r="HF322" s="188"/>
      <c r="HG322" s="188"/>
      <c r="HH322" s="401"/>
      <c r="HI322" s="188"/>
      <c r="HJ322" s="188"/>
      <c r="HK322" s="188"/>
      <c r="HL322" s="188"/>
      <c r="HM322" s="188"/>
      <c r="HN322" s="188"/>
      <c r="HO322" s="188"/>
      <c r="HP322" s="401"/>
      <c r="HQ322" s="188"/>
      <c r="HR322" s="188"/>
      <c r="HS322" s="188"/>
      <c r="HT322" s="188"/>
      <c r="HU322" s="188"/>
      <c r="HV322" s="188"/>
      <c r="HW322" s="188"/>
      <c r="HX322" s="188"/>
      <c r="HZ322" s="188"/>
      <c r="IA322" s="188"/>
      <c r="IB322" s="188"/>
      <c r="IC322" s="188"/>
      <c r="ID322" s="188"/>
      <c r="IE322" s="188"/>
      <c r="IF322" s="188"/>
      <c r="IG322" s="188"/>
      <c r="IH322" s="188"/>
      <c r="II322" s="188"/>
      <c r="IJ322" s="188"/>
      <c r="IK322" s="188"/>
      <c r="IL322" s="401"/>
      <c r="IS322" s="188"/>
      <c r="IT322" s="188"/>
      <c r="IU322" s="188"/>
      <c r="IV322" s="188"/>
      <c r="IW322" s="188"/>
      <c r="IX322" s="188"/>
      <c r="IY322" s="188"/>
      <c r="IZ322" s="188"/>
      <c r="JA322" s="188"/>
      <c r="JB322" s="188"/>
      <c r="JC322" s="188"/>
      <c r="JD322" s="188"/>
      <c r="JE322" s="188"/>
      <c r="JF322" s="188"/>
      <c r="JG322" s="188"/>
      <c r="JH322" s="188"/>
      <c r="JI322" s="188"/>
      <c r="JJ322" s="188"/>
      <c r="JK322" s="188"/>
      <c r="JL322" s="188"/>
      <c r="JM322" s="188"/>
      <c r="JN322" s="188"/>
      <c r="JO322" s="188"/>
      <c r="JP322" s="188"/>
      <c r="JQ322" s="188"/>
    </row>
    <row r="323" spans="193:277">
      <c r="GK323" s="376"/>
      <c r="GL323" s="362"/>
      <c r="GM323" s="307"/>
      <c r="GN323" s="224"/>
      <c r="GO323" s="188"/>
      <c r="GP323" s="923"/>
      <c r="GQ323" s="219"/>
      <c r="GR323" s="188"/>
      <c r="GS323" s="188"/>
      <c r="GT323" s="224"/>
      <c r="GU323" s="224"/>
      <c r="GV323" s="224"/>
      <c r="GW323" s="224"/>
      <c r="GX323" s="224"/>
      <c r="GY323" s="188"/>
      <c r="GZ323" s="401"/>
      <c r="HA323" s="188"/>
      <c r="HB323" s="188"/>
      <c r="HC323" s="188"/>
      <c r="HD323" s="188"/>
      <c r="HE323" s="188"/>
      <c r="HF323" s="188"/>
      <c r="HG323" s="188"/>
      <c r="HH323" s="401"/>
      <c r="HI323" s="188"/>
      <c r="HJ323" s="188"/>
      <c r="HK323" s="188"/>
      <c r="HL323" s="188"/>
      <c r="HM323" s="188"/>
      <c r="HN323" s="188"/>
      <c r="HO323" s="188"/>
      <c r="HP323" s="401"/>
      <c r="HQ323" s="188"/>
      <c r="HR323" s="188"/>
      <c r="HS323" s="188"/>
      <c r="HT323" s="188"/>
      <c r="HU323" s="188"/>
      <c r="HV323" s="188"/>
      <c r="HW323" s="188"/>
      <c r="HX323" s="188"/>
      <c r="HZ323" s="188"/>
      <c r="IA323" s="188"/>
      <c r="IB323" s="188"/>
      <c r="IC323" s="188"/>
      <c r="ID323" s="188"/>
      <c r="IE323" s="188"/>
      <c r="IF323" s="188"/>
      <c r="IG323" s="188"/>
      <c r="IH323" s="188"/>
      <c r="II323" s="188"/>
      <c r="IJ323" s="188"/>
      <c r="IK323" s="188"/>
      <c r="IL323" s="401"/>
      <c r="IS323" s="188"/>
      <c r="IT323" s="188"/>
      <c r="IU323" s="188"/>
      <c r="IV323" s="188"/>
      <c r="IW323" s="188"/>
      <c r="IX323" s="188"/>
      <c r="IY323" s="188"/>
      <c r="IZ323" s="188"/>
      <c r="JA323" s="188"/>
      <c r="JB323" s="188"/>
      <c r="JC323" s="188"/>
      <c r="JD323" s="188"/>
      <c r="JE323" s="188"/>
      <c r="JF323" s="188"/>
      <c r="JG323" s="188"/>
      <c r="JH323" s="188"/>
      <c r="JI323" s="188"/>
      <c r="JJ323" s="188"/>
      <c r="JK323" s="188"/>
      <c r="JL323" s="188"/>
      <c r="JM323" s="188"/>
      <c r="JN323" s="188"/>
      <c r="JO323" s="188"/>
      <c r="JP323" s="188"/>
      <c r="JQ323" s="188"/>
    </row>
    <row r="324" spans="193:277">
      <c r="GK324" s="376"/>
      <c r="GL324" s="362"/>
      <c r="GM324" s="307"/>
      <c r="GN324" s="224"/>
      <c r="GO324" s="188"/>
      <c r="GP324" s="923"/>
      <c r="GQ324" s="219"/>
      <c r="GR324" s="188"/>
      <c r="GS324" s="188"/>
      <c r="GT324" s="224"/>
      <c r="GU324" s="224"/>
      <c r="GV324" s="224"/>
      <c r="GW324" s="224"/>
      <c r="GX324" s="224"/>
      <c r="GY324" s="188"/>
      <c r="GZ324" s="401"/>
      <c r="HA324" s="188"/>
      <c r="HB324" s="188"/>
      <c r="HC324" s="188"/>
      <c r="HD324" s="188"/>
      <c r="HE324" s="188"/>
      <c r="HF324" s="188"/>
      <c r="HG324" s="188"/>
      <c r="HH324" s="401"/>
      <c r="HI324" s="188"/>
      <c r="HJ324" s="188"/>
      <c r="HK324" s="188"/>
      <c r="HL324" s="188"/>
      <c r="HM324" s="188"/>
      <c r="HN324" s="188"/>
      <c r="HO324" s="188"/>
      <c r="HP324" s="401"/>
      <c r="HQ324" s="188"/>
      <c r="HR324" s="188"/>
      <c r="HS324" s="188"/>
      <c r="HT324" s="188"/>
      <c r="HU324" s="188"/>
      <c r="HV324" s="188"/>
      <c r="HW324" s="188"/>
      <c r="HX324" s="188"/>
      <c r="HZ324" s="188"/>
      <c r="IA324" s="188"/>
      <c r="IB324" s="188"/>
      <c r="IC324" s="188"/>
      <c r="ID324" s="188"/>
      <c r="IE324" s="188"/>
      <c r="IF324" s="188"/>
      <c r="IG324" s="188"/>
      <c r="IH324" s="188"/>
      <c r="II324" s="188"/>
      <c r="IJ324" s="188"/>
      <c r="IK324" s="188"/>
      <c r="IL324" s="401"/>
      <c r="IS324" s="188"/>
      <c r="IT324" s="188"/>
      <c r="IU324" s="188"/>
      <c r="IV324" s="188"/>
      <c r="IW324" s="188"/>
      <c r="IX324" s="188"/>
      <c r="IY324" s="188"/>
      <c r="IZ324" s="188"/>
      <c r="JA324" s="188"/>
      <c r="JB324" s="188"/>
      <c r="JC324" s="188"/>
      <c r="JD324" s="188"/>
      <c r="JE324" s="188"/>
      <c r="JF324" s="188"/>
      <c r="JG324" s="188"/>
      <c r="JH324" s="188"/>
      <c r="JI324" s="188"/>
      <c r="JJ324" s="188"/>
      <c r="JK324" s="188"/>
      <c r="JL324" s="188"/>
      <c r="JM324" s="188"/>
      <c r="JN324" s="188"/>
      <c r="JO324" s="188"/>
      <c r="JP324" s="188"/>
      <c r="JQ324" s="188"/>
    </row>
    <row r="325" spans="193:277">
      <c r="GK325" s="376"/>
      <c r="GL325" s="362"/>
      <c r="GM325" s="307"/>
      <c r="GN325" s="224"/>
      <c r="GO325" s="188"/>
      <c r="GP325" s="923"/>
      <c r="GQ325" s="219"/>
      <c r="GR325" s="188"/>
      <c r="GS325" s="188"/>
      <c r="GT325" s="224"/>
      <c r="GU325" s="224"/>
      <c r="GV325" s="224"/>
      <c r="GW325" s="224"/>
      <c r="GX325" s="224"/>
      <c r="GY325" s="188"/>
      <c r="GZ325" s="401"/>
      <c r="HA325" s="188"/>
      <c r="HB325" s="188"/>
      <c r="HC325" s="188"/>
      <c r="HD325" s="188"/>
      <c r="HE325" s="188"/>
      <c r="HF325" s="188"/>
      <c r="HG325" s="188"/>
      <c r="HH325" s="401"/>
      <c r="HI325" s="188"/>
      <c r="HJ325" s="188"/>
      <c r="HK325" s="188"/>
      <c r="HL325" s="188"/>
      <c r="HM325" s="188"/>
      <c r="HN325" s="188"/>
      <c r="HO325" s="188"/>
      <c r="HP325" s="401"/>
      <c r="HQ325" s="188"/>
      <c r="HR325" s="188"/>
      <c r="HS325" s="188"/>
      <c r="HT325" s="188"/>
      <c r="HU325" s="188"/>
      <c r="HV325" s="188"/>
      <c r="HW325" s="188"/>
      <c r="HX325" s="188"/>
      <c r="HZ325" s="188"/>
      <c r="IA325" s="188"/>
      <c r="IB325" s="188"/>
      <c r="IC325" s="188"/>
      <c r="ID325" s="188"/>
      <c r="IE325" s="188"/>
      <c r="IF325" s="188"/>
      <c r="IG325" s="188"/>
      <c r="IH325" s="188"/>
      <c r="II325" s="188"/>
      <c r="IJ325" s="188"/>
      <c r="IK325" s="188"/>
      <c r="IL325" s="401"/>
      <c r="IS325" s="188"/>
      <c r="IT325" s="188"/>
      <c r="IU325" s="188"/>
      <c r="IV325" s="188"/>
      <c r="IW325" s="188"/>
      <c r="IX325" s="188"/>
      <c r="IY325" s="188"/>
      <c r="IZ325" s="188"/>
      <c r="JA325" s="188"/>
      <c r="JB325" s="188"/>
      <c r="JC325" s="188"/>
      <c r="JD325" s="188"/>
      <c r="JE325" s="188"/>
      <c r="JF325" s="188"/>
      <c r="JG325" s="188"/>
      <c r="JH325" s="188"/>
      <c r="JI325" s="188"/>
      <c r="JJ325" s="188"/>
      <c r="JK325" s="188"/>
      <c r="JL325" s="188"/>
      <c r="JM325" s="188"/>
      <c r="JN325" s="188"/>
      <c r="JO325" s="188"/>
      <c r="JP325" s="188"/>
      <c r="JQ325" s="188"/>
    </row>
    <row r="326" spans="193:277">
      <c r="GK326" s="376"/>
      <c r="GL326" s="362"/>
      <c r="GM326" s="307"/>
      <c r="GN326" s="224"/>
      <c r="GO326" s="188"/>
      <c r="GP326" s="923"/>
      <c r="GQ326" s="219"/>
      <c r="GR326" s="188"/>
      <c r="GS326" s="188"/>
      <c r="GT326" s="224"/>
      <c r="GU326" s="224"/>
      <c r="GV326" s="224"/>
      <c r="GW326" s="224"/>
      <c r="GX326" s="224"/>
      <c r="GY326" s="188"/>
      <c r="GZ326" s="401"/>
      <c r="HA326" s="188"/>
      <c r="HB326" s="188"/>
      <c r="HC326" s="188"/>
      <c r="HD326" s="188"/>
      <c r="HE326" s="188"/>
      <c r="HF326" s="188"/>
      <c r="HG326" s="188"/>
      <c r="HH326" s="401"/>
      <c r="HI326" s="188"/>
      <c r="HJ326" s="188"/>
      <c r="HK326" s="188"/>
      <c r="HL326" s="188"/>
      <c r="HM326" s="188"/>
      <c r="HN326" s="188"/>
      <c r="HO326" s="188"/>
      <c r="HP326" s="401"/>
      <c r="HQ326" s="188"/>
      <c r="HR326" s="188"/>
      <c r="HS326" s="188"/>
      <c r="HT326" s="188"/>
      <c r="HU326" s="188"/>
      <c r="HV326" s="188"/>
      <c r="HW326" s="188"/>
      <c r="HX326" s="188"/>
      <c r="HZ326" s="188"/>
      <c r="IA326" s="188"/>
      <c r="IB326" s="188"/>
      <c r="IC326" s="188"/>
      <c r="ID326" s="188"/>
      <c r="IE326" s="188"/>
      <c r="IF326" s="188"/>
      <c r="IG326" s="188"/>
      <c r="IH326" s="188"/>
      <c r="II326" s="188"/>
      <c r="IJ326" s="188"/>
      <c r="IK326" s="188"/>
      <c r="IL326" s="401"/>
      <c r="IS326" s="188"/>
      <c r="IT326" s="188"/>
      <c r="IU326" s="188"/>
      <c r="IV326" s="188"/>
      <c r="IW326" s="188"/>
      <c r="IX326" s="188"/>
      <c r="IY326" s="188"/>
      <c r="IZ326" s="188"/>
      <c r="JA326" s="188"/>
      <c r="JB326" s="188"/>
      <c r="JC326" s="188"/>
      <c r="JD326" s="188"/>
      <c r="JE326" s="188"/>
      <c r="JF326" s="188"/>
      <c r="JG326" s="188"/>
      <c r="JH326" s="188"/>
      <c r="JI326" s="188"/>
      <c r="JJ326" s="188"/>
      <c r="JK326" s="188"/>
      <c r="JL326" s="188"/>
      <c r="JM326" s="188"/>
      <c r="JN326" s="188"/>
      <c r="JO326" s="188"/>
      <c r="JP326" s="188"/>
      <c r="JQ326" s="188"/>
    </row>
    <row r="327" spans="193:277">
      <c r="GK327" s="376"/>
      <c r="GL327" s="362"/>
      <c r="GM327" s="307"/>
      <c r="GN327" s="224"/>
      <c r="GO327" s="188"/>
      <c r="GP327" s="923"/>
      <c r="GQ327" s="219"/>
      <c r="GR327" s="188"/>
      <c r="GS327" s="188"/>
      <c r="GT327" s="224"/>
      <c r="GU327" s="224"/>
      <c r="GV327" s="224"/>
      <c r="GW327" s="224"/>
      <c r="GX327" s="224"/>
      <c r="GY327" s="188"/>
      <c r="GZ327" s="401"/>
      <c r="HA327" s="188"/>
      <c r="HB327" s="188"/>
      <c r="HC327" s="188"/>
      <c r="HD327" s="188"/>
      <c r="HE327" s="188"/>
      <c r="HF327" s="188"/>
      <c r="HG327" s="188"/>
      <c r="HH327" s="401"/>
      <c r="HI327" s="188"/>
      <c r="HJ327" s="188"/>
      <c r="HK327" s="188"/>
      <c r="HL327" s="188"/>
      <c r="HM327" s="188"/>
      <c r="HN327" s="188"/>
      <c r="HO327" s="188"/>
      <c r="HP327" s="401"/>
      <c r="HQ327" s="188"/>
      <c r="HR327" s="188"/>
      <c r="HS327" s="188"/>
      <c r="HT327" s="188"/>
      <c r="HU327" s="188"/>
      <c r="HV327" s="188"/>
      <c r="HW327" s="188"/>
      <c r="HX327" s="188"/>
      <c r="HZ327" s="188"/>
      <c r="IA327" s="188"/>
      <c r="IB327" s="188"/>
      <c r="IC327" s="188"/>
      <c r="ID327" s="188"/>
      <c r="IE327" s="188"/>
      <c r="IF327" s="188"/>
      <c r="IG327" s="188"/>
      <c r="IH327" s="188"/>
      <c r="II327" s="188"/>
      <c r="IJ327" s="188"/>
      <c r="IK327" s="188"/>
      <c r="IL327" s="401"/>
      <c r="IS327" s="188"/>
      <c r="IT327" s="188"/>
      <c r="IU327" s="188"/>
      <c r="IV327" s="188"/>
      <c r="IW327" s="188"/>
      <c r="IX327" s="188"/>
      <c r="IY327" s="188"/>
      <c r="IZ327" s="188"/>
      <c r="JA327" s="188"/>
      <c r="JB327" s="188"/>
      <c r="JC327" s="188"/>
      <c r="JD327" s="188"/>
      <c r="JE327" s="188"/>
      <c r="JF327" s="188"/>
      <c r="JG327" s="188"/>
      <c r="JH327" s="188"/>
      <c r="JI327" s="188"/>
      <c r="JJ327" s="188"/>
      <c r="JK327" s="188"/>
      <c r="JL327" s="188"/>
      <c r="JM327" s="188"/>
      <c r="JN327" s="188"/>
      <c r="JO327" s="188"/>
      <c r="JP327" s="188"/>
      <c r="JQ327" s="188"/>
    </row>
    <row r="328" spans="193:277">
      <c r="GK328" s="376"/>
      <c r="GL328" s="362"/>
      <c r="GM328" s="307"/>
      <c r="GN328" s="224"/>
      <c r="GO328" s="188"/>
      <c r="GP328" s="923"/>
      <c r="GQ328" s="219"/>
      <c r="GR328" s="188"/>
      <c r="GS328" s="188"/>
      <c r="GT328" s="224"/>
      <c r="GU328" s="224"/>
      <c r="GV328" s="224"/>
      <c r="GW328" s="224"/>
      <c r="GX328" s="224"/>
      <c r="GY328" s="188"/>
      <c r="GZ328" s="401"/>
      <c r="HA328" s="188"/>
      <c r="HB328" s="188"/>
      <c r="HC328" s="188"/>
      <c r="HD328" s="188"/>
      <c r="HE328" s="188"/>
      <c r="HF328" s="188"/>
      <c r="HG328" s="188"/>
      <c r="HH328" s="401"/>
      <c r="HI328" s="188"/>
      <c r="HJ328" s="188"/>
      <c r="HK328" s="188"/>
      <c r="HL328" s="188"/>
      <c r="HM328" s="188"/>
      <c r="HN328" s="188"/>
      <c r="HO328" s="188"/>
      <c r="HP328" s="401"/>
      <c r="HQ328" s="188"/>
      <c r="HR328" s="188"/>
      <c r="HS328" s="188"/>
      <c r="HT328" s="188"/>
      <c r="HU328" s="188"/>
      <c r="HV328" s="188"/>
      <c r="HW328" s="188"/>
      <c r="HX328" s="188"/>
      <c r="HZ328" s="188"/>
      <c r="IA328" s="188"/>
      <c r="IB328" s="188"/>
      <c r="IC328" s="188"/>
      <c r="ID328" s="188"/>
      <c r="IE328" s="188"/>
      <c r="IF328" s="188"/>
      <c r="IG328" s="188"/>
      <c r="IH328" s="188"/>
      <c r="II328" s="188"/>
      <c r="IJ328" s="188"/>
      <c r="IK328" s="188"/>
      <c r="IL328" s="401"/>
      <c r="IS328" s="188"/>
      <c r="IT328" s="188"/>
      <c r="IU328" s="188"/>
      <c r="IV328" s="188"/>
      <c r="IW328" s="188"/>
      <c r="IX328" s="188"/>
      <c r="IY328" s="188"/>
      <c r="IZ328" s="188"/>
      <c r="JA328" s="188"/>
      <c r="JB328" s="188"/>
      <c r="JC328" s="188"/>
      <c r="JD328" s="188"/>
      <c r="JE328" s="188"/>
      <c r="JF328" s="188"/>
      <c r="JG328" s="188"/>
      <c r="JH328" s="188"/>
      <c r="JI328" s="188"/>
      <c r="JJ328" s="188"/>
      <c r="JK328" s="188"/>
      <c r="JL328" s="188"/>
      <c r="JM328" s="188"/>
      <c r="JN328" s="188"/>
      <c r="JO328" s="188"/>
      <c r="JP328" s="188"/>
      <c r="JQ328" s="188"/>
    </row>
    <row r="329" spans="193:277">
      <c r="GK329" s="376"/>
      <c r="GL329" s="362"/>
      <c r="GM329" s="307"/>
      <c r="GN329" s="224"/>
      <c r="GO329" s="188"/>
      <c r="GP329" s="923"/>
      <c r="GQ329" s="219"/>
      <c r="GR329" s="188"/>
      <c r="GS329" s="188"/>
      <c r="GT329" s="224"/>
      <c r="GU329" s="224"/>
      <c r="GV329" s="224"/>
      <c r="GW329" s="224"/>
      <c r="GX329" s="224"/>
      <c r="GY329" s="188"/>
      <c r="GZ329" s="401"/>
      <c r="HA329" s="188"/>
      <c r="HB329" s="188"/>
      <c r="HC329" s="188"/>
      <c r="HD329" s="188"/>
      <c r="HE329" s="188"/>
      <c r="HF329" s="188"/>
      <c r="HG329" s="188"/>
      <c r="HH329" s="401"/>
      <c r="HI329" s="188"/>
      <c r="HJ329" s="188"/>
      <c r="HK329" s="188"/>
      <c r="HL329" s="188"/>
      <c r="HM329" s="188"/>
      <c r="HN329" s="188"/>
      <c r="HO329" s="188"/>
      <c r="HP329" s="401"/>
      <c r="HQ329" s="188"/>
      <c r="HR329" s="188"/>
      <c r="HS329" s="188"/>
      <c r="HT329" s="188"/>
      <c r="HU329" s="188"/>
      <c r="HV329" s="188"/>
      <c r="HW329" s="188"/>
      <c r="HX329" s="188"/>
      <c r="HZ329" s="188"/>
      <c r="IA329" s="188"/>
      <c r="IB329" s="188"/>
      <c r="IC329" s="188"/>
      <c r="ID329" s="188"/>
      <c r="IE329" s="188"/>
      <c r="IF329" s="188"/>
      <c r="IG329" s="188"/>
      <c r="IH329" s="188"/>
      <c r="II329" s="188"/>
      <c r="IJ329" s="188"/>
      <c r="IK329" s="188"/>
      <c r="IL329" s="401"/>
      <c r="IS329" s="188"/>
      <c r="IT329" s="188"/>
      <c r="IU329" s="188"/>
      <c r="IV329" s="188"/>
      <c r="IW329" s="188"/>
      <c r="IX329" s="188"/>
      <c r="IY329" s="188"/>
      <c r="IZ329" s="188"/>
      <c r="JA329" s="188"/>
      <c r="JB329" s="188"/>
      <c r="JC329" s="188"/>
      <c r="JD329" s="188"/>
      <c r="JE329" s="188"/>
      <c r="JF329" s="188"/>
      <c r="JG329" s="188"/>
      <c r="JH329" s="188"/>
      <c r="JI329" s="188"/>
      <c r="JJ329" s="188"/>
      <c r="JK329" s="188"/>
      <c r="JL329" s="188"/>
      <c r="JM329" s="188"/>
      <c r="JN329" s="188"/>
      <c r="JO329" s="188"/>
      <c r="JP329" s="188"/>
      <c r="JQ329" s="188"/>
    </row>
    <row r="330" spans="193:277">
      <c r="GK330" s="376"/>
      <c r="GL330" s="362"/>
      <c r="GM330" s="307"/>
      <c r="GN330" s="224"/>
      <c r="GO330" s="188"/>
      <c r="GP330" s="923"/>
      <c r="GQ330" s="219"/>
      <c r="GR330" s="188"/>
      <c r="GS330" s="188"/>
      <c r="GT330" s="224"/>
      <c r="GU330" s="224"/>
      <c r="GV330" s="224"/>
      <c r="GW330" s="224"/>
      <c r="GX330" s="224"/>
      <c r="GY330" s="188"/>
      <c r="GZ330" s="401"/>
      <c r="HA330" s="188"/>
      <c r="HB330" s="188"/>
      <c r="HC330" s="188"/>
      <c r="HD330" s="188"/>
      <c r="HE330" s="188"/>
      <c r="HF330" s="188"/>
      <c r="HG330" s="188"/>
      <c r="HH330" s="401"/>
      <c r="HI330" s="188"/>
      <c r="HJ330" s="188"/>
      <c r="HK330" s="188"/>
      <c r="HL330" s="188"/>
      <c r="HM330" s="188"/>
      <c r="HN330" s="188"/>
      <c r="HO330" s="188"/>
      <c r="HP330" s="401"/>
      <c r="HQ330" s="188"/>
      <c r="HR330" s="188"/>
      <c r="HS330" s="188"/>
      <c r="HT330" s="188"/>
      <c r="HU330" s="188"/>
      <c r="HV330" s="188"/>
      <c r="HW330" s="188"/>
      <c r="HX330" s="188"/>
      <c r="HZ330" s="188"/>
      <c r="IA330" s="188"/>
      <c r="IB330" s="188"/>
      <c r="IC330" s="188"/>
      <c r="ID330" s="188"/>
      <c r="IE330" s="188"/>
      <c r="IF330" s="188"/>
      <c r="IG330" s="188"/>
      <c r="IH330" s="188"/>
      <c r="II330" s="188"/>
      <c r="IJ330" s="188"/>
      <c r="IK330" s="188"/>
      <c r="IL330" s="401"/>
      <c r="IS330" s="188"/>
      <c r="IT330" s="188"/>
      <c r="IU330" s="188"/>
      <c r="IV330" s="188"/>
      <c r="IW330" s="188"/>
      <c r="IX330" s="188"/>
      <c r="IY330" s="188"/>
      <c r="IZ330" s="188"/>
      <c r="JA330" s="188"/>
      <c r="JB330" s="188"/>
      <c r="JC330" s="188"/>
      <c r="JD330" s="188"/>
      <c r="JE330" s="188"/>
      <c r="JF330" s="188"/>
      <c r="JG330" s="188"/>
      <c r="JH330" s="188"/>
      <c r="JI330" s="188"/>
      <c r="JJ330" s="188"/>
      <c r="JK330" s="188"/>
      <c r="JL330" s="188"/>
      <c r="JM330" s="188"/>
      <c r="JN330" s="188"/>
      <c r="JO330" s="188"/>
      <c r="JP330" s="188"/>
      <c r="JQ330" s="188"/>
    </row>
    <row r="331" spans="193:277">
      <c r="GK331" s="376"/>
      <c r="GL331" s="362"/>
      <c r="GM331" s="307"/>
      <c r="GN331" s="224"/>
      <c r="GO331" s="188"/>
      <c r="GP331" s="923"/>
      <c r="GQ331" s="219"/>
      <c r="GR331" s="188"/>
      <c r="GS331" s="188"/>
      <c r="GT331" s="224"/>
      <c r="GU331" s="224"/>
      <c r="GV331" s="224"/>
      <c r="GW331" s="224"/>
      <c r="GX331" s="224"/>
      <c r="GY331" s="188"/>
      <c r="GZ331" s="401"/>
      <c r="HA331" s="188"/>
      <c r="HB331" s="188"/>
      <c r="HC331" s="188"/>
      <c r="HD331" s="188"/>
      <c r="HE331" s="188"/>
      <c r="HF331" s="188"/>
      <c r="HG331" s="188"/>
      <c r="HH331" s="401"/>
      <c r="HI331" s="188"/>
      <c r="HJ331" s="188"/>
      <c r="HK331" s="188"/>
      <c r="HL331" s="188"/>
      <c r="HM331" s="188"/>
      <c r="HN331" s="188"/>
      <c r="HO331" s="188"/>
      <c r="HP331" s="401"/>
      <c r="HQ331" s="188"/>
      <c r="HR331" s="188"/>
      <c r="HS331" s="188"/>
      <c r="HT331" s="188"/>
      <c r="HU331" s="188"/>
      <c r="HV331" s="188"/>
      <c r="HW331" s="188"/>
      <c r="HX331" s="188"/>
      <c r="HZ331" s="188"/>
      <c r="IA331" s="188"/>
      <c r="IB331" s="188"/>
      <c r="IC331" s="188"/>
      <c r="ID331" s="188"/>
      <c r="IE331" s="188"/>
      <c r="IF331" s="188"/>
      <c r="IG331" s="188"/>
      <c r="IH331" s="188"/>
      <c r="II331" s="188"/>
      <c r="IJ331" s="188"/>
      <c r="IK331" s="188"/>
      <c r="IL331" s="401"/>
      <c r="IS331" s="188"/>
      <c r="IT331" s="188"/>
      <c r="IU331" s="188"/>
      <c r="IV331" s="188"/>
      <c r="IW331" s="188"/>
      <c r="IX331" s="188"/>
      <c r="IY331" s="188"/>
      <c r="IZ331" s="188"/>
      <c r="JA331" s="188"/>
      <c r="JB331" s="188"/>
      <c r="JC331" s="188"/>
      <c r="JD331" s="188"/>
      <c r="JE331" s="188"/>
      <c r="JF331" s="188"/>
      <c r="JG331" s="188"/>
      <c r="JH331" s="188"/>
      <c r="JI331" s="188"/>
      <c r="JJ331" s="188"/>
      <c r="JK331" s="188"/>
      <c r="JL331" s="188"/>
      <c r="JM331" s="188"/>
      <c r="JN331" s="188"/>
      <c r="JO331" s="188"/>
      <c r="JP331" s="188"/>
      <c r="JQ331" s="188"/>
    </row>
    <row r="332" spans="193:277">
      <c r="GK332" s="376"/>
      <c r="GL332" s="362"/>
      <c r="GM332" s="307"/>
      <c r="GN332" s="224"/>
      <c r="GO332" s="188"/>
      <c r="GP332" s="923"/>
      <c r="GQ332" s="219"/>
      <c r="GR332" s="188"/>
      <c r="GS332" s="188"/>
      <c r="GT332" s="224"/>
      <c r="GU332" s="224"/>
      <c r="GV332" s="224"/>
      <c r="GW332" s="224"/>
      <c r="GX332" s="224"/>
      <c r="GY332" s="188"/>
      <c r="GZ332" s="401"/>
      <c r="HA332" s="188"/>
      <c r="HB332" s="188"/>
      <c r="HC332" s="188"/>
      <c r="HD332" s="188"/>
      <c r="HE332" s="188"/>
      <c r="HF332" s="188"/>
      <c r="HG332" s="188"/>
      <c r="HH332" s="401"/>
      <c r="HI332" s="188"/>
      <c r="HJ332" s="188"/>
      <c r="HK332" s="188"/>
      <c r="HL332" s="188"/>
      <c r="HM332" s="188"/>
      <c r="HN332" s="188"/>
      <c r="HO332" s="188"/>
      <c r="HP332" s="401"/>
      <c r="HQ332" s="188"/>
      <c r="HR332" s="188"/>
      <c r="HS332" s="188"/>
      <c r="HT332" s="188"/>
      <c r="HU332" s="188"/>
      <c r="HV332" s="188"/>
      <c r="HW332" s="188"/>
      <c r="HX332" s="188"/>
      <c r="HZ332" s="188"/>
      <c r="IA332" s="188"/>
      <c r="IB332" s="188"/>
      <c r="IC332" s="188"/>
      <c r="ID332" s="188"/>
      <c r="IE332" s="188"/>
      <c r="IF332" s="188"/>
      <c r="IG332" s="188"/>
      <c r="IH332" s="188"/>
      <c r="II332" s="188"/>
      <c r="IJ332" s="188"/>
      <c r="IK332" s="188"/>
      <c r="IL332" s="401"/>
      <c r="IS332" s="188"/>
      <c r="IT332" s="188"/>
      <c r="IU332" s="188"/>
      <c r="IV332" s="188"/>
      <c r="IW332" s="188"/>
      <c r="IX332" s="188"/>
      <c r="IY332" s="188"/>
      <c r="IZ332" s="188"/>
      <c r="JA332" s="188"/>
      <c r="JB332" s="188"/>
      <c r="JC332" s="188"/>
      <c r="JD332" s="188"/>
      <c r="JE332" s="188"/>
      <c r="JF332" s="188"/>
      <c r="JG332" s="188"/>
      <c r="JH332" s="188"/>
      <c r="JI332" s="188"/>
      <c r="JJ332" s="188"/>
      <c r="JK332" s="188"/>
      <c r="JL332" s="188"/>
      <c r="JM332" s="188"/>
      <c r="JN332" s="188"/>
      <c r="JO332" s="188"/>
      <c r="JP332" s="188"/>
      <c r="JQ332" s="188"/>
    </row>
    <row r="333" spans="193:277">
      <c r="GK333" s="376"/>
      <c r="GL333" s="362"/>
      <c r="GM333" s="307"/>
      <c r="GN333" s="224"/>
      <c r="GO333" s="188"/>
      <c r="GP333" s="923"/>
      <c r="GQ333" s="219"/>
      <c r="GR333" s="188"/>
      <c r="GS333" s="188"/>
      <c r="GT333" s="224"/>
      <c r="GU333" s="224"/>
      <c r="GV333" s="224"/>
      <c r="GW333" s="224"/>
      <c r="GX333" s="224"/>
      <c r="GY333" s="188"/>
      <c r="GZ333" s="401"/>
      <c r="HA333" s="188"/>
      <c r="HB333" s="188"/>
      <c r="HC333" s="188"/>
      <c r="HD333" s="188"/>
      <c r="HE333" s="188"/>
      <c r="HF333" s="188"/>
      <c r="HG333" s="188"/>
      <c r="HH333" s="401"/>
      <c r="HI333" s="188"/>
      <c r="HJ333" s="188"/>
      <c r="HK333" s="188"/>
      <c r="HL333" s="188"/>
      <c r="HM333" s="188"/>
      <c r="HN333" s="188"/>
      <c r="HO333" s="188"/>
      <c r="HP333" s="401"/>
      <c r="HQ333" s="188"/>
      <c r="HR333" s="188"/>
      <c r="HS333" s="188"/>
      <c r="HT333" s="188"/>
      <c r="HU333" s="188"/>
      <c r="HV333" s="188"/>
      <c r="HW333" s="188"/>
      <c r="HX333" s="188"/>
      <c r="HZ333" s="188"/>
      <c r="IA333" s="188"/>
      <c r="IB333" s="188"/>
      <c r="IC333" s="188"/>
      <c r="ID333" s="188"/>
      <c r="IE333" s="188"/>
      <c r="IF333" s="188"/>
      <c r="IG333" s="188"/>
      <c r="IH333" s="188"/>
      <c r="II333" s="188"/>
      <c r="IJ333" s="188"/>
      <c r="IK333" s="188"/>
      <c r="IL333" s="401"/>
      <c r="IS333" s="188"/>
      <c r="IT333" s="188"/>
      <c r="IU333" s="188"/>
      <c r="IV333" s="188"/>
      <c r="IW333" s="188"/>
      <c r="IX333" s="188"/>
      <c r="IY333" s="188"/>
      <c r="IZ333" s="188"/>
      <c r="JA333" s="188"/>
      <c r="JB333" s="188"/>
      <c r="JC333" s="188"/>
      <c r="JD333" s="188"/>
      <c r="JE333" s="188"/>
      <c r="JF333" s="188"/>
      <c r="JG333" s="188"/>
      <c r="JH333" s="188"/>
      <c r="JI333" s="188"/>
      <c r="JJ333" s="188"/>
      <c r="JK333" s="188"/>
      <c r="JL333" s="188"/>
      <c r="JM333" s="188"/>
      <c r="JN333" s="188"/>
      <c r="JO333" s="188"/>
      <c r="JP333" s="188"/>
      <c r="JQ333" s="188"/>
    </row>
    <row r="334" spans="193:277">
      <c r="GK334" s="376"/>
      <c r="GL334" s="362"/>
      <c r="GM334" s="307"/>
      <c r="GN334" s="224"/>
      <c r="GO334" s="188"/>
      <c r="GP334" s="923"/>
      <c r="GQ334" s="219"/>
      <c r="GR334" s="188"/>
      <c r="GS334" s="188"/>
      <c r="GT334" s="224"/>
      <c r="GU334" s="224"/>
      <c r="GV334" s="224"/>
      <c r="GW334" s="224"/>
      <c r="GX334" s="224"/>
      <c r="GY334" s="188"/>
      <c r="GZ334" s="401"/>
      <c r="HA334" s="188"/>
      <c r="HB334" s="188"/>
      <c r="HC334" s="188"/>
      <c r="HD334" s="188"/>
      <c r="HE334" s="188"/>
      <c r="HF334" s="188"/>
      <c r="HG334" s="188"/>
      <c r="HH334" s="401"/>
      <c r="HI334" s="188"/>
      <c r="HJ334" s="188"/>
      <c r="HK334" s="188"/>
      <c r="HL334" s="188"/>
      <c r="HM334" s="188"/>
      <c r="HN334" s="188"/>
      <c r="HO334" s="188"/>
      <c r="HP334" s="401"/>
      <c r="HQ334" s="188"/>
      <c r="HR334" s="188"/>
      <c r="HS334" s="188"/>
      <c r="HT334" s="188"/>
      <c r="HU334" s="188"/>
      <c r="HV334" s="188"/>
      <c r="HW334" s="188"/>
      <c r="HX334" s="188"/>
      <c r="HZ334" s="188"/>
      <c r="IA334" s="188"/>
      <c r="IB334" s="188"/>
      <c r="IC334" s="188"/>
      <c r="ID334" s="188"/>
      <c r="IE334" s="188"/>
      <c r="IF334" s="188"/>
      <c r="IG334" s="188"/>
      <c r="IH334" s="188"/>
      <c r="II334" s="188"/>
      <c r="IJ334" s="188"/>
      <c r="IK334" s="188"/>
      <c r="IL334" s="401"/>
      <c r="IS334" s="188"/>
      <c r="IT334" s="188"/>
      <c r="IU334" s="188"/>
      <c r="IV334" s="188"/>
      <c r="IW334" s="188"/>
      <c r="IX334" s="188"/>
      <c r="IY334" s="188"/>
      <c r="IZ334" s="188"/>
      <c r="JA334" s="188"/>
      <c r="JB334" s="188"/>
      <c r="JC334" s="188"/>
      <c r="JD334" s="188"/>
      <c r="JE334" s="188"/>
      <c r="JF334" s="188"/>
      <c r="JG334" s="188"/>
      <c r="JH334" s="188"/>
      <c r="JI334" s="188"/>
      <c r="JJ334" s="188"/>
      <c r="JK334" s="188"/>
      <c r="JL334" s="188"/>
      <c r="JM334" s="188"/>
      <c r="JN334" s="188"/>
      <c r="JO334" s="188"/>
      <c r="JP334" s="188"/>
      <c r="JQ334" s="188"/>
    </row>
    <row r="335" spans="193:277">
      <c r="GK335" s="376"/>
      <c r="GL335" s="362"/>
      <c r="GM335" s="307"/>
      <c r="GN335" s="224"/>
      <c r="GO335" s="188"/>
      <c r="GP335" s="923"/>
      <c r="GQ335" s="219"/>
      <c r="GR335" s="188"/>
      <c r="GS335" s="188"/>
      <c r="GT335" s="224"/>
      <c r="GU335" s="224"/>
      <c r="GV335" s="224"/>
      <c r="GW335" s="224"/>
      <c r="GX335" s="224"/>
      <c r="GY335" s="188"/>
      <c r="GZ335" s="401"/>
      <c r="HA335" s="188"/>
      <c r="HB335" s="188"/>
      <c r="HC335" s="188"/>
      <c r="HD335" s="188"/>
      <c r="HE335" s="188"/>
      <c r="HF335" s="188"/>
      <c r="HG335" s="188"/>
      <c r="HH335" s="401"/>
      <c r="HI335" s="188"/>
      <c r="HJ335" s="188"/>
      <c r="HK335" s="188"/>
      <c r="HL335" s="188"/>
      <c r="HM335" s="188"/>
      <c r="HN335" s="188"/>
      <c r="HO335" s="188"/>
      <c r="HP335" s="401"/>
      <c r="HQ335" s="188"/>
      <c r="HR335" s="188"/>
      <c r="HS335" s="188"/>
      <c r="HT335" s="188"/>
      <c r="HU335" s="188"/>
      <c r="HV335" s="188"/>
      <c r="HW335" s="188"/>
      <c r="HX335" s="188"/>
      <c r="HZ335" s="188"/>
      <c r="IA335" s="188"/>
      <c r="IB335" s="188"/>
      <c r="IC335" s="188"/>
      <c r="ID335" s="188"/>
      <c r="IE335" s="188"/>
      <c r="IF335" s="188"/>
      <c r="IG335" s="188"/>
      <c r="IH335" s="188"/>
      <c r="II335" s="188"/>
      <c r="IJ335" s="188"/>
      <c r="IK335" s="188"/>
      <c r="IL335" s="401"/>
      <c r="IS335" s="188"/>
      <c r="IT335" s="188"/>
      <c r="IU335" s="188"/>
      <c r="IV335" s="188"/>
      <c r="IW335" s="188"/>
      <c r="IX335" s="188"/>
      <c r="IY335" s="188"/>
      <c r="IZ335" s="188"/>
      <c r="JA335" s="188"/>
      <c r="JB335" s="188"/>
      <c r="JC335" s="188"/>
      <c r="JD335" s="188"/>
      <c r="JE335" s="188"/>
      <c r="JF335" s="188"/>
      <c r="JG335" s="188"/>
      <c r="JH335" s="188"/>
      <c r="JI335" s="188"/>
      <c r="JJ335" s="188"/>
      <c r="JK335" s="188"/>
      <c r="JL335" s="188"/>
      <c r="JM335" s="188"/>
      <c r="JN335" s="188"/>
      <c r="JO335" s="188"/>
      <c r="JP335" s="188"/>
      <c r="JQ335" s="188"/>
    </row>
    <row r="336" spans="193:277">
      <c r="GK336" s="376"/>
      <c r="GL336" s="362"/>
      <c r="GM336" s="307"/>
      <c r="GN336" s="224"/>
      <c r="GO336" s="188"/>
      <c r="GP336" s="923"/>
      <c r="GQ336" s="219"/>
      <c r="GR336" s="188"/>
      <c r="GS336" s="188"/>
      <c r="GT336" s="224"/>
      <c r="GU336" s="224"/>
      <c r="GV336" s="224"/>
      <c r="GW336" s="224"/>
      <c r="GX336" s="224"/>
      <c r="GY336" s="188"/>
      <c r="GZ336" s="401"/>
      <c r="HA336" s="188"/>
      <c r="HB336" s="188"/>
      <c r="HC336" s="188"/>
      <c r="HD336" s="188"/>
      <c r="HE336" s="188"/>
      <c r="HF336" s="188"/>
      <c r="HG336" s="188"/>
      <c r="HH336" s="401"/>
      <c r="HI336" s="188"/>
      <c r="HJ336" s="188"/>
      <c r="HK336" s="188"/>
      <c r="HL336" s="188"/>
      <c r="HM336" s="188"/>
      <c r="HN336" s="188"/>
      <c r="HO336" s="188"/>
      <c r="HP336" s="401"/>
      <c r="HQ336" s="188"/>
      <c r="HR336" s="188"/>
      <c r="HS336" s="188"/>
      <c r="HT336" s="188"/>
      <c r="HU336" s="188"/>
      <c r="HV336" s="188"/>
      <c r="HW336" s="188"/>
      <c r="HX336" s="188"/>
      <c r="HZ336" s="188"/>
      <c r="IA336" s="188"/>
      <c r="IB336" s="188"/>
      <c r="IC336" s="188"/>
      <c r="ID336" s="188"/>
      <c r="IE336" s="188"/>
      <c r="IF336" s="188"/>
      <c r="IG336" s="188"/>
      <c r="IH336" s="188"/>
      <c r="II336" s="188"/>
      <c r="IJ336" s="188"/>
      <c r="IK336" s="188"/>
      <c r="IL336" s="401"/>
      <c r="IS336" s="188"/>
      <c r="IT336" s="188"/>
      <c r="IU336" s="188"/>
      <c r="IV336" s="188"/>
      <c r="IW336" s="188"/>
      <c r="IX336" s="188"/>
      <c r="IY336" s="188"/>
      <c r="IZ336" s="188"/>
      <c r="JA336" s="188"/>
      <c r="JB336" s="188"/>
      <c r="JC336" s="188"/>
      <c r="JD336" s="188"/>
      <c r="JE336" s="188"/>
      <c r="JF336" s="188"/>
      <c r="JG336" s="188"/>
      <c r="JH336" s="188"/>
      <c r="JI336" s="188"/>
      <c r="JJ336" s="188"/>
      <c r="JK336" s="188"/>
      <c r="JL336" s="188"/>
      <c r="JM336" s="188"/>
      <c r="JN336" s="188"/>
      <c r="JO336" s="188"/>
      <c r="JP336" s="188"/>
      <c r="JQ336" s="188"/>
    </row>
    <row r="337" spans="193:277">
      <c r="GK337" s="376"/>
      <c r="GL337" s="362"/>
      <c r="GM337" s="307"/>
      <c r="GN337" s="224"/>
      <c r="GO337" s="188"/>
      <c r="GP337" s="923"/>
      <c r="GQ337" s="219"/>
      <c r="GR337" s="188"/>
      <c r="GS337" s="188"/>
      <c r="GT337" s="224"/>
      <c r="GU337" s="224"/>
      <c r="GV337" s="224"/>
      <c r="GW337" s="224"/>
      <c r="GX337" s="224"/>
      <c r="GY337" s="188"/>
      <c r="GZ337" s="401"/>
      <c r="HA337" s="188"/>
      <c r="HB337" s="188"/>
      <c r="HC337" s="188"/>
      <c r="HD337" s="188"/>
      <c r="HE337" s="188"/>
      <c r="HF337" s="188"/>
      <c r="HG337" s="188"/>
      <c r="HH337" s="401"/>
      <c r="HI337" s="188"/>
      <c r="HJ337" s="188"/>
      <c r="HK337" s="188"/>
      <c r="HL337" s="188"/>
      <c r="HM337" s="188"/>
      <c r="HN337" s="188"/>
      <c r="HO337" s="188"/>
      <c r="HP337" s="401"/>
      <c r="HQ337" s="188"/>
      <c r="HR337" s="188"/>
      <c r="HS337" s="188"/>
      <c r="HT337" s="188"/>
      <c r="HU337" s="188"/>
      <c r="HV337" s="188"/>
      <c r="HW337" s="188"/>
      <c r="HX337" s="188"/>
      <c r="HZ337" s="188"/>
      <c r="IA337" s="188"/>
      <c r="IB337" s="188"/>
      <c r="IC337" s="188"/>
      <c r="ID337" s="188"/>
      <c r="IE337" s="188"/>
      <c r="IF337" s="188"/>
      <c r="IG337" s="188"/>
      <c r="IH337" s="188"/>
      <c r="II337" s="188"/>
      <c r="IJ337" s="188"/>
      <c r="IK337" s="188"/>
      <c r="IL337" s="401"/>
      <c r="IS337" s="188"/>
      <c r="IT337" s="188"/>
      <c r="IU337" s="188"/>
      <c r="IV337" s="188"/>
      <c r="IW337" s="188"/>
      <c r="IX337" s="188"/>
      <c r="IY337" s="188"/>
      <c r="IZ337" s="188"/>
      <c r="JA337" s="188"/>
      <c r="JB337" s="188"/>
      <c r="JC337" s="188"/>
      <c r="JD337" s="188"/>
      <c r="JE337" s="188"/>
      <c r="JF337" s="188"/>
      <c r="JG337" s="188"/>
      <c r="JH337" s="188"/>
      <c r="JI337" s="188"/>
      <c r="JJ337" s="188"/>
      <c r="JK337" s="188"/>
      <c r="JL337" s="188"/>
      <c r="JM337" s="188"/>
      <c r="JN337" s="188"/>
      <c r="JO337" s="188"/>
      <c r="JP337" s="188"/>
      <c r="JQ337" s="188"/>
    </row>
    <row r="338" spans="193:277">
      <c r="GK338" s="376"/>
      <c r="GL338" s="362"/>
      <c r="GM338" s="307"/>
      <c r="GN338" s="224"/>
      <c r="GO338" s="188"/>
      <c r="GP338" s="923"/>
      <c r="GQ338" s="219"/>
      <c r="GR338" s="188"/>
      <c r="GS338" s="188"/>
      <c r="GT338" s="224"/>
      <c r="GU338" s="224"/>
      <c r="GV338" s="224"/>
      <c r="GW338" s="224"/>
      <c r="GX338" s="224"/>
      <c r="GY338" s="188"/>
      <c r="GZ338" s="401"/>
      <c r="HA338" s="188"/>
      <c r="HB338" s="188"/>
      <c r="HC338" s="188"/>
      <c r="HD338" s="188"/>
      <c r="HE338" s="188"/>
      <c r="HF338" s="188"/>
      <c r="HG338" s="188"/>
      <c r="HH338" s="401"/>
      <c r="HI338" s="188"/>
      <c r="HJ338" s="188"/>
      <c r="HK338" s="188"/>
      <c r="HL338" s="188"/>
      <c r="HM338" s="188"/>
      <c r="HN338" s="188"/>
      <c r="HO338" s="188"/>
      <c r="HP338" s="401"/>
      <c r="HQ338" s="188"/>
      <c r="HR338" s="188"/>
      <c r="HS338" s="188"/>
      <c r="HT338" s="188"/>
      <c r="HU338" s="188"/>
      <c r="HV338" s="188"/>
      <c r="HW338" s="188"/>
      <c r="HX338" s="188"/>
      <c r="HZ338" s="188"/>
      <c r="IA338" s="188"/>
      <c r="IB338" s="188"/>
      <c r="IC338" s="188"/>
      <c r="ID338" s="188"/>
      <c r="IE338" s="188"/>
      <c r="IF338" s="188"/>
      <c r="IG338" s="188"/>
      <c r="IH338" s="188"/>
      <c r="II338" s="188"/>
      <c r="IJ338" s="188"/>
      <c r="IK338" s="188"/>
      <c r="IL338" s="401"/>
      <c r="IS338" s="188"/>
      <c r="IT338" s="188"/>
      <c r="IU338" s="188"/>
      <c r="IV338" s="188"/>
      <c r="IW338" s="188"/>
      <c r="IX338" s="188"/>
      <c r="IY338" s="188"/>
      <c r="IZ338" s="188"/>
      <c r="JA338" s="188"/>
      <c r="JB338" s="188"/>
      <c r="JC338" s="188"/>
      <c r="JD338" s="188"/>
      <c r="JE338" s="188"/>
      <c r="JF338" s="188"/>
      <c r="JG338" s="188"/>
      <c r="JH338" s="188"/>
      <c r="JI338" s="188"/>
      <c r="JJ338" s="188"/>
      <c r="JK338" s="188"/>
      <c r="JL338" s="188"/>
      <c r="JM338" s="188"/>
      <c r="JN338" s="188"/>
      <c r="JO338" s="188"/>
      <c r="JP338" s="188"/>
      <c r="JQ338" s="188"/>
    </row>
    <row r="339" spans="193:277">
      <c r="GK339" s="376"/>
      <c r="GL339" s="362"/>
      <c r="GM339" s="307"/>
      <c r="GN339" s="224"/>
      <c r="GO339" s="188"/>
      <c r="GP339" s="923"/>
      <c r="GQ339" s="219"/>
      <c r="GR339" s="188"/>
      <c r="GS339" s="188"/>
      <c r="GT339" s="224"/>
      <c r="GU339" s="224"/>
      <c r="GV339" s="224"/>
      <c r="GW339" s="224"/>
      <c r="GX339" s="224"/>
      <c r="GY339" s="188"/>
      <c r="GZ339" s="401"/>
      <c r="HA339" s="188"/>
      <c r="HB339" s="188"/>
      <c r="HC339" s="188"/>
      <c r="HD339" s="188"/>
      <c r="HE339" s="188"/>
      <c r="HF339" s="188"/>
      <c r="HG339" s="188"/>
      <c r="HH339" s="401"/>
      <c r="HI339" s="188"/>
      <c r="HJ339" s="188"/>
      <c r="HK339" s="188"/>
      <c r="HL339" s="188"/>
      <c r="HM339" s="188"/>
      <c r="HN339" s="188"/>
      <c r="HO339" s="188"/>
      <c r="HP339" s="401"/>
      <c r="HQ339" s="188"/>
      <c r="HR339" s="188"/>
      <c r="HS339" s="188"/>
      <c r="HT339" s="188"/>
      <c r="HU339" s="188"/>
      <c r="HV339" s="188"/>
      <c r="HW339" s="188"/>
      <c r="HX339" s="188"/>
      <c r="HZ339" s="188"/>
      <c r="IA339" s="188"/>
      <c r="IB339" s="188"/>
      <c r="IC339" s="188"/>
      <c r="ID339" s="188"/>
      <c r="IE339" s="188"/>
      <c r="IF339" s="188"/>
      <c r="IG339" s="188"/>
      <c r="IH339" s="188"/>
      <c r="II339" s="188"/>
      <c r="IJ339" s="188"/>
      <c r="IK339" s="188"/>
      <c r="IL339" s="401"/>
      <c r="IS339" s="188"/>
      <c r="IT339" s="188"/>
      <c r="IU339" s="188"/>
      <c r="IV339" s="188"/>
      <c r="IW339" s="188"/>
      <c r="IX339" s="188"/>
      <c r="IY339" s="188"/>
      <c r="IZ339" s="188"/>
      <c r="JA339" s="188"/>
      <c r="JB339" s="188"/>
      <c r="JC339" s="188"/>
      <c r="JD339" s="188"/>
      <c r="JE339" s="188"/>
      <c r="JF339" s="188"/>
      <c r="JG339" s="188"/>
      <c r="JH339" s="188"/>
      <c r="JI339" s="188"/>
      <c r="JJ339" s="188"/>
      <c r="JK339" s="188"/>
      <c r="JL339" s="188"/>
      <c r="JM339" s="188"/>
      <c r="JN339" s="188"/>
      <c r="JO339" s="188"/>
      <c r="JP339" s="188"/>
      <c r="JQ339" s="188"/>
    </row>
    <row r="340" spans="193:277">
      <c r="GK340" s="376"/>
      <c r="GL340" s="362"/>
      <c r="GM340" s="307"/>
      <c r="GN340" s="224"/>
      <c r="GO340" s="188"/>
      <c r="GP340" s="923"/>
      <c r="GQ340" s="219"/>
      <c r="GR340" s="188"/>
      <c r="GS340" s="188"/>
      <c r="GT340" s="224"/>
      <c r="GU340" s="224"/>
      <c r="GV340" s="224"/>
      <c r="GW340" s="224"/>
      <c r="GX340" s="224"/>
      <c r="GY340" s="188"/>
      <c r="GZ340" s="401"/>
      <c r="HA340" s="188"/>
      <c r="HB340" s="188"/>
      <c r="HC340" s="188"/>
      <c r="HD340" s="188"/>
      <c r="HE340" s="188"/>
      <c r="HF340" s="188"/>
      <c r="HG340" s="188"/>
      <c r="HH340" s="401"/>
      <c r="HI340" s="188"/>
      <c r="HJ340" s="188"/>
      <c r="HK340" s="188"/>
      <c r="HL340" s="188"/>
      <c r="HM340" s="188"/>
      <c r="HN340" s="188"/>
      <c r="HO340" s="188"/>
      <c r="HP340" s="401"/>
      <c r="HQ340" s="188"/>
      <c r="HR340" s="188"/>
      <c r="HS340" s="188"/>
      <c r="HT340" s="188"/>
      <c r="HU340" s="188"/>
      <c r="HV340" s="188"/>
      <c r="HW340" s="188"/>
      <c r="HX340" s="188"/>
      <c r="HZ340" s="188"/>
      <c r="IA340" s="188"/>
      <c r="IB340" s="188"/>
      <c r="IC340" s="188"/>
      <c r="ID340" s="188"/>
      <c r="IE340" s="188"/>
      <c r="IF340" s="188"/>
      <c r="IG340" s="188"/>
      <c r="IH340" s="188"/>
      <c r="II340" s="188"/>
      <c r="IJ340" s="188"/>
      <c r="IK340" s="188"/>
      <c r="IL340" s="401"/>
      <c r="IS340" s="188"/>
      <c r="IT340" s="188"/>
      <c r="IU340" s="188"/>
      <c r="IV340" s="188"/>
      <c r="IW340" s="188"/>
      <c r="IX340" s="188"/>
      <c r="IY340" s="188"/>
      <c r="IZ340" s="188"/>
      <c r="JA340" s="188"/>
      <c r="JB340" s="188"/>
      <c r="JC340" s="188"/>
      <c r="JD340" s="188"/>
      <c r="JE340" s="188"/>
      <c r="JF340" s="188"/>
      <c r="JG340" s="188"/>
      <c r="JH340" s="188"/>
      <c r="JI340" s="188"/>
      <c r="JJ340" s="188"/>
      <c r="JK340" s="188"/>
      <c r="JL340" s="188"/>
      <c r="JM340" s="188"/>
      <c r="JN340" s="188"/>
      <c r="JO340" s="188"/>
      <c r="JP340" s="188"/>
      <c r="JQ340" s="188"/>
    </row>
    <row r="341" spans="193:277">
      <c r="GK341" s="376"/>
      <c r="GL341" s="362"/>
      <c r="GM341" s="307"/>
      <c r="GN341" s="224"/>
      <c r="GO341" s="188"/>
      <c r="GP341" s="923"/>
      <c r="GQ341" s="219"/>
      <c r="GR341" s="188"/>
      <c r="GS341" s="188"/>
      <c r="GT341" s="224"/>
      <c r="GU341" s="224"/>
      <c r="GV341" s="224"/>
      <c r="GW341" s="224"/>
      <c r="GX341" s="224"/>
      <c r="GY341" s="188"/>
      <c r="GZ341" s="401"/>
      <c r="HA341" s="188"/>
      <c r="HB341" s="188"/>
      <c r="HC341" s="188"/>
      <c r="HD341" s="188"/>
      <c r="HE341" s="188"/>
      <c r="HF341" s="188"/>
      <c r="HG341" s="188"/>
      <c r="HH341" s="401"/>
      <c r="HI341" s="188"/>
      <c r="HJ341" s="188"/>
      <c r="HK341" s="188"/>
      <c r="HL341" s="188"/>
      <c r="HM341" s="188"/>
      <c r="HN341" s="188"/>
      <c r="HO341" s="188"/>
      <c r="HP341" s="401"/>
      <c r="HQ341" s="188"/>
      <c r="HR341" s="188"/>
      <c r="HS341" s="188"/>
      <c r="HT341" s="188"/>
      <c r="HU341" s="188"/>
      <c r="HV341" s="188"/>
      <c r="HW341" s="188"/>
      <c r="HX341" s="188"/>
      <c r="HZ341" s="188"/>
      <c r="IA341" s="188"/>
      <c r="IB341" s="188"/>
      <c r="IC341" s="188"/>
      <c r="ID341" s="188"/>
      <c r="IE341" s="188"/>
      <c r="IF341" s="188"/>
      <c r="IG341" s="188"/>
      <c r="IH341" s="188"/>
      <c r="II341" s="188"/>
      <c r="IJ341" s="188"/>
      <c r="IK341" s="188"/>
      <c r="IL341" s="401"/>
      <c r="IS341" s="188"/>
      <c r="IT341" s="188"/>
      <c r="IU341" s="188"/>
      <c r="IV341" s="188"/>
      <c r="IW341" s="188"/>
      <c r="IX341" s="188"/>
      <c r="IY341" s="188"/>
      <c r="IZ341" s="188"/>
      <c r="JA341" s="188"/>
      <c r="JB341" s="188"/>
      <c r="JC341" s="188"/>
      <c r="JD341" s="188"/>
      <c r="JE341" s="188"/>
      <c r="JF341" s="188"/>
      <c r="JG341" s="188"/>
      <c r="JH341" s="188"/>
      <c r="JI341" s="188"/>
      <c r="JJ341" s="188"/>
      <c r="JK341" s="188"/>
      <c r="JL341" s="188"/>
      <c r="JM341" s="188"/>
      <c r="JN341" s="188"/>
      <c r="JO341" s="188"/>
      <c r="JP341" s="188"/>
      <c r="JQ341" s="188"/>
    </row>
    <row r="342" spans="193:277">
      <c r="GK342" s="376"/>
      <c r="GL342" s="362"/>
      <c r="GM342" s="307"/>
      <c r="GN342" s="224"/>
      <c r="GO342" s="188"/>
      <c r="GP342" s="923"/>
      <c r="GQ342" s="219"/>
      <c r="GR342" s="188"/>
      <c r="GS342" s="188"/>
      <c r="GT342" s="224"/>
      <c r="GU342" s="224"/>
      <c r="GV342" s="224"/>
      <c r="GW342" s="224"/>
      <c r="GX342" s="224"/>
      <c r="GY342" s="188"/>
      <c r="GZ342" s="401"/>
      <c r="HA342" s="188"/>
      <c r="HB342" s="188"/>
      <c r="HC342" s="188"/>
      <c r="HD342" s="188"/>
      <c r="HE342" s="188"/>
      <c r="HF342" s="188"/>
      <c r="HG342" s="188"/>
      <c r="HH342" s="401"/>
      <c r="HI342" s="188"/>
      <c r="HJ342" s="188"/>
      <c r="HK342" s="188"/>
      <c r="HL342" s="188"/>
      <c r="HM342" s="188"/>
      <c r="HN342" s="188"/>
      <c r="HO342" s="188"/>
      <c r="HP342" s="401"/>
      <c r="HQ342" s="188"/>
      <c r="HR342" s="188"/>
      <c r="HS342" s="188"/>
      <c r="HT342" s="188"/>
      <c r="HU342" s="188"/>
      <c r="HV342" s="188"/>
      <c r="HW342" s="188"/>
      <c r="HX342" s="188"/>
      <c r="HZ342" s="188"/>
      <c r="IA342" s="188"/>
      <c r="IB342" s="188"/>
      <c r="IC342" s="188"/>
      <c r="ID342" s="188"/>
      <c r="IE342" s="188"/>
      <c r="IF342" s="188"/>
      <c r="IG342" s="188"/>
      <c r="IH342" s="188"/>
      <c r="II342" s="188"/>
      <c r="IJ342" s="188"/>
      <c r="IK342" s="188"/>
      <c r="IL342" s="401"/>
      <c r="IS342" s="188"/>
      <c r="IT342" s="188"/>
      <c r="IU342" s="188"/>
      <c r="IV342" s="188"/>
      <c r="IW342" s="188"/>
      <c r="IX342" s="188"/>
      <c r="IY342" s="188"/>
      <c r="IZ342" s="188"/>
      <c r="JA342" s="188"/>
      <c r="JB342" s="188"/>
      <c r="JC342" s="188"/>
      <c r="JD342" s="188"/>
      <c r="JE342" s="188"/>
      <c r="JF342" s="188"/>
      <c r="JG342" s="188"/>
      <c r="JH342" s="188"/>
      <c r="JI342" s="188"/>
      <c r="JJ342" s="188"/>
      <c r="JK342" s="188"/>
      <c r="JL342" s="188"/>
      <c r="JM342" s="188"/>
      <c r="JN342" s="188"/>
      <c r="JO342" s="188"/>
      <c r="JP342" s="188"/>
      <c r="JQ342" s="188"/>
    </row>
    <row r="343" spans="193:277">
      <c r="GK343" s="376"/>
      <c r="GL343" s="362"/>
      <c r="GM343" s="307"/>
      <c r="GN343" s="224"/>
      <c r="GO343" s="188"/>
      <c r="GP343" s="923"/>
      <c r="GQ343" s="219"/>
      <c r="GR343" s="188"/>
      <c r="GS343" s="188"/>
      <c r="GT343" s="224"/>
      <c r="GU343" s="224"/>
      <c r="GV343" s="224"/>
      <c r="GW343" s="224"/>
      <c r="GX343" s="224"/>
      <c r="GY343" s="188"/>
      <c r="GZ343" s="401"/>
      <c r="HA343" s="188"/>
      <c r="HB343" s="188"/>
      <c r="HC343" s="188"/>
      <c r="HD343" s="188"/>
      <c r="HE343" s="188"/>
      <c r="HF343" s="188"/>
      <c r="HG343" s="188"/>
      <c r="HH343" s="401"/>
      <c r="HI343" s="188"/>
      <c r="HJ343" s="188"/>
      <c r="HK343" s="188"/>
      <c r="HL343" s="188"/>
      <c r="HM343" s="188"/>
      <c r="HN343" s="188"/>
      <c r="HO343" s="188"/>
      <c r="HP343" s="401"/>
      <c r="HQ343" s="188"/>
      <c r="HR343" s="188"/>
      <c r="HS343" s="188"/>
      <c r="HT343" s="188"/>
      <c r="HU343" s="188"/>
      <c r="HV343" s="188"/>
      <c r="HW343" s="188"/>
      <c r="HX343" s="188"/>
      <c r="HZ343" s="188"/>
      <c r="IA343" s="188"/>
      <c r="IB343" s="188"/>
      <c r="IC343" s="188"/>
      <c r="ID343" s="188"/>
      <c r="IE343" s="188"/>
      <c r="IF343" s="188"/>
      <c r="IG343" s="188"/>
      <c r="IH343" s="188"/>
      <c r="II343" s="188"/>
      <c r="IJ343" s="188"/>
      <c r="IK343" s="188"/>
      <c r="IL343" s="401"/>
      <c r="IS343" s="188"/>
      <c r="IT343" s="188"/>
      <c r="IU343" s="188"/>
      <c r="IV343" s="188"/>
      <c r="IW343" s="188"/>
      <c r="IX343" s="188"/>
      <c r="IY343" s="188"/>
      <c r="IZ343" s="188"/>
      <c r="JA343" s="188"/>
      <c r="JB343" s="188"/>
      <c r="JC343" s="188"/>
      <c r="JD343" s="188"/>
      <c r="JE343" s="188"/>
      <c r="JF343" s="188"/>
      <c r="JG343" s="188"/>
      <c r="JH343" s="188"/>
      <c r="JI343" s="188"/>
      <c r="JJ343" s="188"/>
      <c r="JK343" s="188"/>
      <c r="JL343" s="188"/>
      <c r="JM343" s="188"/>
      <c r="JN343" s="188"/>
      <c r="JO343" s="188"/>
      <c r="JP343" s="188"/>
      <c r="JQ343" s="188"/>
    </row>
    <row r="344" spans="193:277">
      <c r="GK344" s="376"/>
      <c r="GL344" s="362"/>
      <c r="GM344" s="307"/>
      <c r="GN344" s="224"/>
      <c r="GO344" s="188"/>
      <c r="GP344" s="923"/>
      <c r="GQ344" s="219"/>
      <c r="GR344" s="188"/>
      <c r="GS344" s="188"/>
      <c r="GT344" s="224"/>
      <c r="GU344" s="224"/>
      <c r="GV344" s="224"/>
      <c r="GW344" s="224"/>
      <c r="GX344" s="224"/>
      <c r="GY344" s="188"/>
      <c r="GZ344" s="401"/>
      <c r="HA344" s="188"/>
      <c r="HB344" s="188"/>
      <c r="HC344" s="188"/>
      <c r="HD344" s="188"/>
      <c r="HE344" s="188"/>
      <c r="HF344" s="188"/>
      <c r="HG344" s="188"/>
      <c r="HH344" s="401"/>
      <c r="HI344" s="188"/>
      <c r="HJ344" s="188"/>
      <c r="HK344" s="188"/>
      <c r="HL344" s="188"/>
      <c r="HM344" s="188"/>
      <c r="HN344" s="188"/>
      <c r="HO344" s="188"/>
      <c r="HP344" s="401"/>
      <c r="HQ344" s="188"/>
      <c r="HR344" s="188"/>
      <c r="HS344" s="188"/>
      <c r="HT344" s="188"/>
      <c r="HU344" s="188"/>
      <c r="HV344" s="188"/>
      <c r="HW344" s="188"/>
      <c r="HX344" s="188"/>
      <c r="HZ344" s="188"/>
      <c r="IA344" s="188"/>
      <c r="IB344" s="188"/>
      <c r="IC344" s="188"/>
      <c r="ID344" s="188"/>
      <c r="IE344" s="188"/>
      <c r="IF344" s="188"/>
      <c r="IG344" s="188"/>
      <c r="IH344" s="188"/>
      <c r="II344" s="188"/>
      <c r="IJ344" s="188"/>
      <c r="IK344" s="188"/>
      <c r="IL344" s="401"/>
      <c r="IS344" s="188"/>
      <c r="IT344" s="188"/>
      <c r="IU344" s="188"/>
      <c r="IV344" s="188"/>
      <c r="IW344" s="188"/>
      <c r="IX344" s="188"/>
      <c r="IY344" s="188"/>
      <c r="IZ344" s="188"/>
      <c r="JA344" s="188"/>
      <c r="JB344" s="188"/>
      <c r="JC344" s="188"/>
      <c r="JD344" s="188"/>
      <c r="JE344" s="188"/>
      <c r="JF344" s="188"/>
      <c r="JG344" s="188"/>
      <c r="JH344" s="188"/>
      <c r="JI344" s="188"/>
      <c r="JJ344" s="188"/>
      <c r="JK344" s="188"/>
      <c r="JL344" s="188"/>
      <c r="JM344" s="188"/>
      <c r="JN344" s="188"/>
      <c r="JO344" s="188"/>
      <c r="JP344" s="188"/>
      <c r="JQ344" s="188"/>
    </row>
    <row r="345" spans="193:277">
      <c r="GK345" s="376"/>
      <c r="GL345" s="362"/>
      <c r="GM345" s="307"/>
      <c r="GN345" s="224"/>
      <c r="GO345" s="188"/>
      <c r="GP345" s="923"/>
      <c r="GQ345" s="219"/>
      <c r="GR345" s="188"/>
      <c r="GS345" s="188"/>
      <c r="GT345" s="224"/>
      <c r="GU345" s="224"/>
      <c r="GV345" s="224"/>
      <c r="GW345" s="224"/>
      <c r="GX345" s="224"/>
      <c r="GY345" s="188"/>
      <c r="GZ345" s="401"/>
      <c r="HA345" s="188"/>
      <c r="HB345" s="188"/>
      <c r="HC345" s="188"/>
      <c r="HD345" s="188"/>
      <c r="HE345" s="188"/>
      <c r="HF345" s="188"/>
      <c r="HG345" s="188"/>
      <c r="HH345" s="401"/>
      <c r="HI345" s="188"/>
      <c r="HJ345" s="188"/>
      <c r="HK345" s="188"/>
      <c r="HL345" s="188"/>
      <c r="HM345" s="188"/>
      <c r="HN345" s="188"/>
      <c r="HO345" s="188"/>
      <c r="HP345" s="401"/>
      <c r="HQ345" s="188"/>
      <c r="HR345" s="188"/>
      <c r="HS345" s="188"/>
      <c r="HT345" s="188"/>
      <c r="HU345" s="188"/>
      <c r="HV345" s="188"/>
      <c r="HW345" s="188"/>
      <c r="HX345" s="188"/>
      <c r="HZ345" s="188"/>
      <c r="IA345" s="188"/>
      <c r="IB345" s="188"/>
      <c r="IC345" s="188"/>
      <c r="ID345" s="188"/>
      <c r="IE345" s="188"/>
      <c r="IF345" s="188"/>
      <c r="IG345" s="188"/>
      <c r="IH345" s="188"/>
      <c r="II345" s="188"/>
      <c r="IJ345" s="188"/>
      <c r="IK345" s="188"/>
      <c r="IL345" s="401"/>
      <c r="IS345" s="188"/>
      <c r="IT345" s="188"/>
      <c r="IU345" s="188"/>
      <c r="IV345" s="188"/>
      <c r="IW345" s="188"/>
      <c r="IX345" s="188"/>
      <c r="IY345" s="188"/>
      <c r="IZ345" s="188"/>
      <c r="JA345" s="188"/>
      <c r="JB345" s="188"/>
      <c r="JC345" s="188"/>
      <c r="JD345" s="188"/>
      <c r="JE345" s="188"/>
      <c r="JF345" s="188"/>
      <c r="JG345" s="188"/>
      <c r="JH345" s="188"/>
      <c r="JI345" s="188"/>
      <c r="JJ345" s="188"/>
      <c r="JK345" s="188"/>
      <c r="JL345" s="188"/>
      <c r="JM345" s="188"/>
      <c r="JN345" s="188"/>
      <c r="JO345" s="188"/>
      <c r="JP345" s="188"/>
      <c r="JQ345" s="188"/>
    </row>
    <row r="346" spans="193:277">
      <c r="GK346" s="376"/>
      <c r="GL346" s="362"/>
      <c r="GM346" s="307"/>
      <c r="GN346" s="224"/>
      <c r="GO346" s="188"/>
      <c r="GP346" s="923"/>
      <c r="GQ346" s="219"/>
      <c r="GR346" s="188"/>
      <c r="GS346" s="188"/>
      <c r="GT346" s="224"/>
      <c r="GU346" s="224"/>
      <c r="GV346" s="224"/>
      <c r="GW346" s="224"/>
      <c r="GX346" s="224"/>
      <c r="GY346" s="188"/>
      <c r="GZ346" s="401"/>
      <c r="HA346" s="188"/>
      <c r="HB346" s="188"/>
      <c r="HC346" s="188"/>
      <c r="HD346" s="188"/>
      <c r="HE346" s="188"/>
      <c r="HF346" s="188"/>
      <c r="HG346" s="188"/>
      <c r="HH346" s="401"/>
      <c r="HI346" s="188"/>
      <c r="HJ346" s="188"/>
      <c r="HK346" s="188"/>
      <c r="HL346" s="188"/>
      <c r="HM346" s="188"/>
      <c r="HN346" s="188"/>
      <c r="HO346" s="188"/>
      <c r="HP346" s="401"/>
      <c r="HQ346" s="188"/>
      <c r="HR346" s="188"/>
      <c r="HS346" s="188"/>
      <c r="HT346" s="188"/>
      <c r="HU346" s="188"/>
      <c r="HV346" s="188"/>
      <c r="HW346" s="188"/>
      <c r="HX346" s="188"/>
      <c r="HZ346" s="188"/>
      <c r="IA346" s="188"/>
      <c r="IB346" s="188"/>
      <c r="IC346" s="188"/>
      <c r="ID346" s="188"/>
      <c r="IE346" s="188"/>
      <c r="IF346" s="188"/>
      <c r="IG346" s="188"/>
      <c r="IH346" s="188"/>
      <c r="II346" s="188"/>
      <c r="IJ346" s="188"/>
      <c r="IK346" s="188"/>
      <c r="IL346" s="401"/>
      <c r="IS346" s="188"/>
      <c r="IT346" s="188"/>
      <c r="IU346" s="188"/>
      <c r="IV346" s="188"/>
      <c r="IW346" s="188"/>
      <c r="IX346" s="188"/>
      <c r="IY346" s="188"/>
      <c r="IZ346" s="188"/>
      <c r="JA346" s="188"/>
      <c r="JB346" s="188"/>
      <c r="JC346" s="188"/>
      <c r="JD346" s="188"/>
      <c r="JE346" s="188"/>
      <c r="JF346" s="188"/>
      <c r="JG346" s="188"/>
      <c r="JH346" s="188"/>
      <c r="JI346" s="188"/>
      <c r="JJ346" s="188"/>
      <c r="JK346" s="188"/>
      <c r="JL346" s="188"/>
      <c r="JM346" s="188"/>
      <c r="JN346" s="188"/>
      <c r="JO346" s="188"/>
      <c r="JP346" s="188"/>
      <c r="JQ346" s="188"/>
    </row>
    <row r="347" spans="193:277">
      <c r="GK347" s="376"/>
      <c r="GL347" s="362"/>
      <c r="GM347" s="307"/>
      <c r="GN347" s="224"/>
      <c r="GO347" s="188"/>
      <c r="GP347" s="923"/>
      <c r="GQ347" s="219"/>
      <c r="GR347" s="188"/>
      <c r="GS347" s="188"/>
      <c r="GT347" s="224"/>
      <c r="GU347" s="224"/>
      <c r="GV347" s="224"/>
      <c r="GW347" s="224"/>
      <c r="GX347" s="224"/>
      <c r="GY347" s="188"/>
      <c r="GZ347" s="401"/>
      <c r="HA347" s="188"/>
      <c r="HB347" s="188"/>
      <c r="HC347" s="188"/>
      <c r="HD347" s="188"/>
      <c r="HE347" s="188"/>
      <c r="HF347" s="188"/>
      <c r="HG347" s="188"/>
      <c r="HH347" s="401"/>
      <c r="HI347" s="188"/>
      <c r="HJ347" s="188"/>
      <c r="HK347" s="188"/>
      <c r="HL347" s="188"/>
      <c r="HM347" s="188"/>
      <c r="HN347" s="188"/>
      <c r="HO347" s="188"/>
      <c r="HP347" s="401"/>
      <c r="HQ347" s="188"/>
      <c r="HR347" s="188"/>
      <c r="HS347" s="188"/>
      <c r="HT347" s="188"/>
      <c r="HU347" s="188"/>
      <c r="HV347" s="188"/>
      <c r="HW347" s="188"/>
      <c r="HX347" s="188"/>
      <c r="HZ347" s="188"/>
      <c r="IA347" s="188"/>
      <c r="IB347" s="188"/>
      <c r="IC347" s="188"/>
      <c r="ID347" s="188"/>
      <c r="IE347" s="188"/>
      <c r="IF347" s="188"/>
      <c r="IG347" s="188"/>
      <c r="IH347" s="188"/>
      <c r="II347" s="188"/>
      <c r="IJ347" s="188"/>
      <c r="IK347" s="188"/>
      <c r="IL347" s="401"/>
      <c r="IS347" s="188"/>
      <c r="IT347" s="188"/>
      <c r="IU347" s="188"/>
      <c r="IV347" s="188"/>
      <c r="IW347" s="188"/>
      <c r="IX347" s="188"/>
      <c r="IY347" s="188"/>
      <c r="IZ347" s="188"/>
      <c r="JA347" s="188"/>
      <c r="JB347" s="188"/>
      <c r="JC347" s="188"/>
      <c r="JD347" s="188"/>
      <c r="JE347" s="188"/>
      <c r="JF347" s="188"/>
      <c r="JG347" s="188"/>
      <c r="JH347" s="188"/>
      <c r="JI347" s="188"/>
      <c r="JJ347" s="188"/>
      <c r="JK347" s="188"/>
      <c r="JL347" s="188"/>
      <c r="JM347" s="188"/>
      <c r="JN347" s="188"/>
      <c r="JO347" s="188"/>
      <c r="JP347" s="188"/>
      <c r="JQ347" s="188"/>
    </row>
    <row r="348" spans="193:277">
      <c r="GK348" s="376"/>
      <c r="GL348" s="362"/>
      <c r="GM348" s="307"/>
      <c r="GN348" s="224"/>
      <c r="GO348" s="188"/>
      <c r="GP348" s="923"/>
      <c r="GQ348" s="219"/>
      <c r="GR348" s="188"/>
      <c r="GS348" s="188"/>
      <c r="GT348" s="224"/>
      <c r="GU348" s="224"/>
      <c r="GV348" s="224"/>
      <c r="GW348" s="224"/>
      <c r="GX348" s="224"/>
      <c r="GY348" s="188"/>
      <c r="GZ348" s="401"/>
      <c r="HA348" s="188"/>
      <c r="HB348" s="188"/>
      <c r="HC348" s="188"/>
      <c r="HD348" s="188"/>
      <c r="HE348" s="188"/>
      <c r="HF348" s="188"/>
      <c r="HG348" s="188"/>
      <c r="HH348" s="401"/>
      <c r="HI348" s="188"/>
      <c r="HJ348" s="188"/>
      <c r="HK348" s="188"/>
      <c r="HL348" s="188"/>
      <c r="HM348" s="188"/>
      <c r="HN348" s="188"/>
      <c r="HO348" s="188"/>
      <c r="HP348" s="401"/>
      <c r="HQ348" s="188"/>
      <c r="HR348" s="188"/>
      <c r="HS348" s="188"/>
      <c r="HT348" s="188"/>
      <c r="HU348" s="188"/>
      <c r="HV348" s="188"/>
      <c r="HW348" s="188"/>
      <c r="HX348" s="188"/>
      <c r="HZ348" s="188"/>
      <c r="IA348" s="188"/>
      <c r="IB348" s="188"/>
      <c r="IC348" s="188"/>
      <c r="ID348" s="188"/>
      <c r="IE348" s="188"/>
      <c r="IF348" s="188"/>
      <c r="IG348" s="188"/>
      <c r="IH348" s="188"/>
      <c r="II348" s="188"/>
      <c r="IJ348" s="188"/>
      <c r="IK348" s="188"/>
      <c r="IL348" s="401"/>
      <c r="IS348" s="188"/>
      <c r="IT348" s="188"/>
      <c r="IU348" s="188"/>
      <c r="IV348" s="188"/>
      <c r="IW348" s="188"/>
      <c r="IX348" s="188"/>
      <c r="IY348" s="188"/>
      <c r="IZ348" s="188"/>
      <c r="JA348" s="188"/>
      <c r="JB348" s="188"/>
      <c r="JC348" s="188"/>
      <c r="JD348" s="188"/>
      <c r="JE348" s="188"/>
      <c r="JF348" s="188"/>
      <c r="JG348" s="188"/>
      <c r="JH348" s="188"/>
      <c r="JI348" s="188"/>
      <c r="JJ348" s="188"/>
      <c r="JK348" s="188"/>
      <c r="JL348" s="188"/>
      <c r="JM348" s="188"/>
      <c r="JN348" s="188"/>
      <c r="JO348" s="188"/>
      <c r="JP348" s="188"/>
      <c r="JQ348" s="188"/>
    </row>
    <row r="349" spans="193:277">
      <c r="GK349" s="376"/>
      <c r="GL349" s="362"/>
      <c r="GM349" s="307"/>
      <c r="GN349" s="224"/>
      <c r="GO349" s="188"/>
      <c r="GP349" s="923"/>
      <c r="GQ349" s="219"/>
      <c r="GR349" s="188"/>
      <c r="GS349" s="188"/>
      <c r="GT349" s="224"/>
      <c r="GU349" s="224"/>
      <c r="GV349" s="224"/>
      <c r="GW349" s="224"/>
      <c r="GX349" s="224"/>
      <c r="GY349" s="188"/>
      <c r="GZ349" s="401"/>
      <c r="HA349" s="188"/>
      <c r="HB349" s="188"/>
      <c r="HC349" s="188"/>
      <c r="HD349" s="188"/>
      <c r="HE349" s="188"/>
      <c r="HF349" s="188"/>
      <c r="HG349" s="188"/>
      <c r="HH349" s="401"/>
      <c r="HI349" s="188"/>
      <c r="HJ349" s="188"/>
      <c r="HK349" s="188"/>
      <c r="HL349" s="188"/>
      <c r="HM349" s="188"/>
      <c r="HN349" s="188"/>
      <c r="HO349" s="188"/>
      <c r="HP349" s="401"/>
      <c r="HQ349" s="188"/>
      <c r="HR349" s="188"/>
      <c r="HS349" s="188"/>
      <c r="HT349" s="188"/>
      <c r="HU349" s="188"/>
      <c r="HV349" s="188"/>
      <c r="HW349" s="188"/>
      <c r="HX349" s="188"/>
      <c r="HZ349" s="188"/>
      <c r="IA349" s="188"/>
      <c r="IB349" s="188"/>
      <c r="IC349" s="188"/>
      <c r="ID349" s="188"/>
      <c r="IE349" s="188"/>
      <c r="IF349" s="188"/>
      <c r="IG349" s="188"/>
      <c r="IH349" s="188"/>
      <c r="II349" s="188"/>
      <c r="IJ349" s="188"/>
      <c r="IK349" s="188"/>
      <c r="IL349" s="401"/>
      <c r="IS349" s="188"/>
      <c r="IT349" s="188"/>
      <c r="IU349" s="188"/>
      <c r="IV349" s="188"/>
      <c r="IW349" s="188"/>
      <c r="IX349" s="188"/>
      <c r="IY349" s="188"/>
      <c r="IZ349" s="188"/>
      <c r="JA349" s="188"/>
      <c r="JB349" s="188"/>
      <c r="JC349" s="188"/>
      <c r="JD349" s="188"/>
      <c r="JE349" s="188"/>
      <c r="JF349" s="188"/>
      <c r="JG349" s="188"/>
      <c r="JH349" s="188"/>
      <c r="JI349" s="188"/>
      <c r="JJ349" s="188"/>
      <c r="JK349" s="188"/>
      <c r="JL349" s="188"/>
      <c r="JM349" s="188"/>
      <c r="JN349" s="188"/>
      <c r="JO349" s="188"/>
      <c r="JP349" s="188"/>
      <c r="JQ349" s="188"/>
    </row>
    <row r="350" spans="193:277">
      <c r="GK350" s="376"/>
      <c r="GL350" s="362"/>
      <c r="GM350" s="307"/>
      <c r="GN350" s="224"/>
      <c r="GO350" s="188"/>
      <c r="GP350" s="923"/>
      <c r="GQ350" s="219"/>
      <c r="GR350" s="188"/>
      <c r="GS350" s="188"/>
      <c r="GT350" s="224"/>
      <c r="GU350" s="224"/>
      <c r="GV350" s="224"/>
      <c r="GW350" s="224"/>
      <c r="GX350" s="224"/>
      <c r="GY350" s="188"/>
      <c r="GZ350" s="401"/>
      <c r="HA350" s="188"/>
      <c r="HB350" s="188"/>
      <c r="HC350" s="188"/>
      <c r="HD350" s="188"/>
      <c r="HE350" s="188"/>
      <c r="HF350" s="188"/>
      <c r="HG350" s="188"/>
      <c r="HH350" s="401"/>
      <c r="HI350" s="188"/>
      <c r="HJ350" s="188"/>
      <c r="HK350" s="188"/>
      <c r="HL350" s="188"/>
      <c r="HM350" s="188"/>
      <c r="HN350" s="188"/>
      <c r="HO350" s="188"/>
      <c r="HP350" s="401"/>
      <c r="HQ350" s="188"/>
      <c r="HR350" s="188"/>
      <c r="HS350" s="188"/>
      <c r="HT350" s="188"/>
      <c r="HU350" s="188"/>
      <c r="HV350" s="188"/>
      <c r="HW350" s="188"/>
      <c r="HX350" s="188"/>
      <c r="HZ350" s="188"/>
      <c r="IA350" s="188"/>
      <c r="IB350" s="188"/>
      <c r="IC350" s="188"/>
      <c r="ID350" s="188"/>
      <c r="IE350" s="188"/>
      <c r="IF350" s="188"/>
      <c r="IG350" s="188"/>
      <c r="IH350" s="188"/>
      <c r="II350" s="188"/>
      <c r="IJ350" s="188"/>
      <c r="IK350" s="188"/>
      <c r="IL350" s="401"/>
      <c r="IS350" s="188"/>
      <c r="IT350" s="188"/>
      <c r="IU350" s="188"/>
      <c r="IV350" s="188"/>
      <c r="IW350" s="188"/>
      <c r="IX350" s="188"/>
      <c r="IY350" s="188"/>
      <c r="IZ350" s="188"/>
      <c r="JA350" s="188"/>
      <c r="JB350" s="188"/>
      <c r="JC350" s="188"/>
      <c r="JD350" s="188"/>
      <c r="JE350" s="188"/>
      <c r="JF350" s="188"/>
      <c r="JG350" s="188"/>
      <c r="JH350" s="188"/>
      <c r="JI350" s="188"/>
      <c r="JJ350" s="188"/>
      <c r="JK350" s="188"/>
      <c r="JL350" s="188"/>
      <c r="JM350" s="188"/>
      <c r="JN350" s="188"/>
      <c r="JO350" s="188"/>
      <c r="JP350" s="188"/>
      <c r="JQ350" s="188"/>
    </row>
    <row r="351" spans="193:277">
      <c r="GK351" s="376"/>
      <c r="GL351" s="362"/>
      <c r="GM351" s="307"/>
      <c r="GN351" s="224"/>
      <c r="GO351" s="188"/>
      <c r="GP351" s="923"/>
      <c r="GQ351" s="219"/>
      <c r="GR351" s="188"/>
      <c r="GS351" s="188"/>
      <c r="GT351" s="224"/>
      <c r="GU351" s="224"/>
      <c r="GV351" s="224"/>
      <c r="GW351" s="224"/>
      <c r="GX351" s="224"/>
      <c r="GY351" s="188"/>
      <c r="GZ351" s="401"/>
      <c r="HA351" s="188"/>
      <c r="HB351" s="188"/>
      <c r="HC351" s="188"/>
      <c r="HD351" s="188"/>
      <c r="HE351" s="188"/>
      <c r="HF351" s="188"/>
      <c r="HG351" s="188"/>
      <c r="HH351" s="401"/>
      <c r="HI351" s="188"/>
      <c r="HJ351" s="188"/>
      <c r="HK351" s="188"/>
      <c r="HL351" s="188"/>
      <c r="HM351" s="188"/>
      <c r="HN351" s="188"/>
      <c r="HO351" s="188"/>
      <c r="HP351" s="401"/>
      <c r="HQ351" s="188"/>
      <c r="HR351" s="188"/>
      <c r="HS351" s="188"/>
      <c r="HT351" s="188"/>
      <c r="HU351" s="188"/>
      <c r="HV351" s="188"/>
      <c r="HW351" s="188"/>
      <c r="HX351" s="188"/>
      <c r="HZ351" s="188"/>
      <c r="IA351" s="188"/>
      <c r="IB351" s="188"/>
      <c r="IC351" s="188"/>
      <c r="ID351" s="188"/>
      <c r="IE351" s="188"/>
      <c r="IF351" s="188"/>
      <c r="IG351" s="188"/>
      <c r="IH351" s="188"/>
      <c r="II351" s="188"/>
      <c r="IJ351" s="188"/>
      <c r="IK351" s="188"/>
      <c r="IL351" s="401"/>
      <c r="IS351" s="188"/>
      <c r="IT351" s="188"/>
      <c r="IU351" s="188"/>
      <c r="IV351" s="188"/>
      <c r="IW351" s="188"/>
      <c r="IX351" s="188"/>
      <c r="IY351" s="188"/>
      <c r="IZ351" s="188"/>
      <c r="JA351" s="188"/>
      <c r="JB351" s="188"/>
      <c r="JC351" s="188"/>
      <c r="JD351" s="188"/>
      <c r="JE351" s="188"/>
      <c r="JF351" s="188"/>
      <c r="JG351" s="188"/>
      <c r="JH351" s="188"/>
      <c r="JI351" s="188"/>
      <c r="JJ351" s="188"/>
      <c r="JK351" s="188"/>
      <c r="JL351" s="188"/>
      <c r="JM351" s="188"/>
      <c r="JN351" s="188"/>
      <c r="JO351" s="188"/>
      <c r="JP351" s="188"/>
      <c r="JQ351" s="188"/>
    </row>
    <row r="352" spans="193:277">
      <c r="GK352" s="376"/>
      <c r="GL352" s="362"/>
      <c r="GM352" s="307"/>
      <c r="GN352" s="224"/>
      <c r="GO352" s="188"/>
      <c r="GP352" s="923"/>
      <c r="GQ352" s="219"/>
      <c r="GR352" s="188"/>
      <c r="GS352" s="188"/>
      <c r="GT352" s="224"/>
      <c r="GU352" s="224"/>
      <c r="GV352" s="224"/>
      <c r="GW352" s="224"/>
      <c r="GX352" s="224"/>
      <c r="GY352" s="188"/>
      <c r="GZ352" s="401"/>
      <c r="HA352" s="188"/>
      <c r="HB352" s="188"/>
      <c r="HC352" s="188"/>
      <c r="HD352" s="188"/>
      <c r="HE352" s="188"/>
      <c r="HF352" s="188"/>
      <c r="HG352" s="188"/>
      <c r="HH352" s="401"/>
      <c r="HI352" s="188"/>
      <c r="HJ352" s="188"/>
      <c r="HK352" s="188"/>
      <c r="HL352" s="188"/>
      <c r="HM352" s="188"/>
      <c r="HN352" s="188"/>
      <c r="HO352" s="188"/>
      <c r="HP352" s="401"/>
      <c r="HQ352" s="188"/>
      <c r="HR352" s="188"/>
      <c r="HS352" s="188"/>
      <c r="HT352" s="188"/>
      <c r="HU352" s="188"/>
      <c r="HV352" s="188"/>
      <c r="HW352" s="188"/>
      <c r="HX352" s="188"/>
      <c r="HZ352" s="188"/>
      <c r="IA352" s="188"/>
      <c r="IB352" s="188"/>
      <c r="IC352" s="188"/>
      <c r="ID352" s="188"/>
      <c r="IE352" s="188"/>
      <c r="IF352" s="188"/>
      <c r="IG352" s="188"/>
      <c r="IH352" s="188"/>
      <c r="II352" s="188"/>
      <c r="IJ352" s="188"/>
      <c r="IK352" s="188"/>
      <c r="IL352" s="401"/>
      <c r="IS352" s="188"/>
      <c r="IT352" s="188"/>
      <c r="IU352" s="188"/>
      <c r="IV352" s="188"/>
      <c r="IW352" s="188"/>
      <c r="IX352" s="188"/>
      <c r="IY352" s="188"/>
      <c r="IZ352" s="188"/>
      <c r="JA352" s="188"/>
      <c r="JB352" s="188"/>
      <c r="JC352" s="188"/>
      <c r="JD352" s="188"/>
      <c r="JE352" s="188"/>
      <c r="JF352" s="188"/>
      <c r="JG352" s="188"/>
      <c r="JH352" s="188"/>
      <c r="JI352" s="188"/>
      <c r="JJ352" s="188"/>
      <c r="JK352" s="188"/>
      <c r="JL352" s="188"/>
      <c r="JM352" s="188"/>
      <c r="JN352" s="188"/>
      <c r="JO352" s="188"/>
      <c r="JP352" s="188"/>
      <c r="JQ352" s="188"/>
    </row>
    <row r="353" spans="193:277">
      <c r="GK353" s="376"/>
      <c r="GL353" s="362"/>
      <c r="GM353" s="307"/>
      <c r="GN353" s="224"/>
      <c r="GO353" s="188"/>
      <c r="GP353" s="923"/>
      <c r="GQ353" s="219"/>
      <c r="GR353" s="188"/>
      <c r="GS353" s="188"/>
      <c r="GT353" s="224"/>
      <c r="GU353" s="224"/>
      <c r="GV353" s="224"/>
      <c r="GW353" s="224"/>
      <c r="GX353" s="224"/>
      <c r="GY353" s="188"/>
      <c r="GZ353" s="401"/>
      <c r="HA353" s="188"/>
      <c r="HB353" s="188"/>
      <c r="HC353" s="188"/>
      <c r="HD353" s="188"/>
      <c r="HE353" s="188"/>
      <c r="HF353" s="188"/>
      <c r="HG353" s="188"/>
      <c r="HH353" s="401"/>
      <c r="HI353" s="188"/>
      <c r="HJ353" s="188"/>
      <c r="HK353" s="188"/>
      <c r="HL353" s="188"/>
      <c r="HM353" s="188"/>
      <c r="HN353" s="188"/>
      <c r="HO353" s="188"/>
      <c r="HP353" s="401"/>
      <c r="HQ353" s="188"/>
      <c r="HR353" s="188"/>
      <c r="HS353" s="188"/>
      <c r="HT353" s="188"/>
      <c r="HU353" s="188"/>
      <c r="HV353" s="188"/>
      <c r="HW353" s="188"/>
      <c r="HX353" s="188"/>
      <c r="HZ353" s="188"/>
      <c r="IA353" s="188"/>
      <c r="IB353" s="188"/>
      <c r="IC353" s="188"/>
      <c r="ID353" s="188"/>
      <c r="IE353" s="188"/>
      <c r="IF353" s="188"/>
      <c r="IG353" s="188"/>
      <c r="IH353" s="188"/>
      <c r="II353" s="188"/>
      <c r="IJ353" s="188"/>
      <c r="IK353" s="188"/>
      <c r="IL353" s="401"/>
      <c r="IS353" s="188"/>
      <c r="IT353" s="188"/>
      <c r="IU353" s="188"/>
      <c r="IV353" s="188"/>
      <c r="IW353" s="188"/>
      <c r="IX353" s="188"/>
      <c r="IY353" s="188"/>
      <c r="IZ353" s="188"/>
      <c r="JA353" s="188"/>
      <c r="JB353" s="188"/>
      <c r="JC353" s="188"/>
      <c r="JD353" s="188"/>
      <c r="JE353" s="188"/>
      <c r="JF353" s="188"/>
      <c r="JG353" s="188"/>
      <c r="JH353" s="188"/>
      <c r="JI353" s="188"/>
      <c r="JJ353" s="188"/>
      <c r="JK353" s="188"/>
      <c r="JL353" s="188"/>
      <c r="JM353" s="188"/>
      <c r="JN353" s="188"/>
      <c r="JO353" s="188"/>
      <c r="JP353" s="188"/>
      <c r="JQ353" s="188"/>
    </row>
    <row r="354" spans="193:277">
      <c r="GK354" s="376"/>
      <c r="GL354" s="362"/>
      <c r="GM354" s="307"/>
      <c r="GN354" s="224"/>
      <c r="GO354" s="188"/>
      <c r="GP354" s="923"/>
      <c r="GQ354" s="219"/>
      <c r="GR354" s="188"/>
      <c r="GS354" s="188"/>
      <c r="GT354" s="224"/>
      <c r="GU354" s="224"/>
      <c r="GV354" s="224"/>
      <c r="GW354" s="224"/>
      <c r="GX354" s="224"/>
      <c r="GY354" s="188"/>
      <c r="GZ354" s="401"/>
      <c r="HA354" s="188"/>
      <c r="HB354" s="188"/>
      <c r="HC354" s="188"/>
      <c r="HD354" s="188"/>
      <c r="HE354" s="188"/>
      <c r="HF354" s="188"/>
      <c r="HG354" s="188"/>
      <c r="HH354" s="401"/>
      <c r="HI354" s="188"/>
      <c r="HJ354" s="188"/>
      <c r="HK354" s="188"/>
      <c r="HL354" s="188"/>
      <c r="HM354" s="188"/>
      <c r="HN354" s="188"/>
      <c r="HO354" s="188"/>
      <c r="HP354" s="401"/>
      <c r="HQ354" s="188"/>
      <c r="HR354" s="188"/>
      <c r="HS354" s="188"/>
      <c r="HT354" s="188"/>
      <c r="HU354" s="188"/>
      <c r="HV354" s="188"/>
      <c r="HW354" s="188"/>
      <c r="HX354" s="188"/>
      <c r="HZ354" s="188"/>
      <c r="IA354" s="188"/>
      <c r="IB354" s="188"/>
      <c r="IC354" s="188"/>
      <c r="ID354" s="188"/>
      <c r="IE354" s="188"/>
      <c r="IF354" s="188"/>
      <c r="IG354" s="188"/>
      <c r="IH354" s="188"/>
      <c r="II354" s="188"/>
      <c r="IJ354" s="188"/>
      <c r="IK354" s="188"/>
      <c r="IL354" s="401"/>
      <c r="IS354" s="188"/>
      <c r="IT354" s="188"/>
      <c r="IU354" s="188"/>
      <c r="IV354" s="188"/>
      <c r="IW354" s="188"/>
      <c r="IX354" s="188"/>
      <c r="IY354" s="188"/>
      <c r="IZ354" s="188"/>
      <c r="JA354" s="188"/>
      <c r="JB354" s="188"/>
      <c r="JC354" s="188"/>
      <c r="JD354" s="188"/>
      <c r="JE354" s="188"/>
      <c r="JF354" s="188"/>
      <c r="JG354" s="188"/>
      <c r="JH354" s="188"/>
      <c r="JI354" s="188"/>
      <c r="JJ354" s="188"/>
      <c r="JK354" s="188"/>
      <c r="JL354" s="188"/>
      <c r="JM354" s="188"/>
      <c r="JN354" s="188"/>
      <c r="JO354" s="188"/>
      <c r="JP354" s="188"/>
      <c r="JQ354" s="188"/>
    </row>
    <row r="355" spans="193:277">
      <c r="GK355" s="376"/>
      <c r="GL355" s="362"/>
      <c r="GM355" s="307"/>
      <c r="GN355" s="224"/>
      <c r="GO355" s="188"/>
      <c r="GP355" s="923"/>
      <c r="GQ355" s="219"/>
      <c r="GR355" s="188"/>
      <c r="GS355" s="188"/>
      <c r="GT355" s="224"/>
      <c r="GU355" s="224"/>
      <c r="GV355" s="224"/>
      <c r="GW355" s="224"/>
      <c r="GX355" s="224"/>
      <c r="GY355" s="188"/>
      <c r="GZ355" s="401"/>
      <c r="HA355" s="188"/>
      <c r="HB355" s="188"/>
      <c r="HC355" s="188"/>
      <c r="HD355" s="188"/>
      <c r="HE355" s="188"/>
      <c r="HF355" s="188"/>
      <c r="HG355" s="188"/>
      <c r="HH355" s="401"/>
      <c r="HI355" s="188"/>
      <c r="HJ355" s="188"/>
      <c r="HK355" s="188"/>
      <c r="HL355" s="188"/>
      <c r="HM355" s="188"/>
      <c r="HN355" s="188"/>
      <c r="HO355" s="188"/>
      <c r="HP355" s="401"/>
      <c r="HQ355" s="188"/>
      <c r="HR355" s="188"/>
      <c r="HS355" s="188"/>
      <c r="HT355" s="188"/>
      <c r="HU355" s="188"/>
      <c r="HV355" s="188"/>
      <c r="HW355" s="188"/>
      <c r="HX355" s="188"/>
      <c r="HZ355" s="188"/>
      <c r="IA355" s="188"/>
      <c r="IB355" s="188"/>
      <c r="IC355" s="188"/>
      <c r="ID355" s="188"/>
      <c r="IE355" s="188"/>
      <c r="IF355" s="188"/>
      <c r="IG355" s="188"/>
      <c r="IH355" s="188"/>
      <c r="II355" s="188"/>
      <c r="IJ355" s="188"/>
      <c r="IK355" s="188"/>
      <c r="IL355" s="401"/>
      <c r="IS355" s="188"/>
      <c r="IT355" s="188"/>
      <c r="IU355" s="188"/>
      <c r="IV355" s="188"/>
      <c r="IW355" s="188"/>
      <c r="IX355" s="188"/>
      <c r="IY355" s="188"/>
      <c r="IZ355" s="188"/>
      <c r="JA355" s="188"/>
      <c r="JB355" s="188"/>
      <c r="JC355" s="188"/>
      <c r="JD355" s="188"/>
      <c r="JE355" s="188"/>
      <c r="JF355" s="188"/>
      <c r="JG355" s="188"/>
      <c r="JH355" s="188"/>
      <c r="JI355" s="188"/>
      <c r="JJ355" s="188"/>
      <c r="JK355" s="188"/>
      <c r="JL355" s="188"/>
      <c r="JM355" s="188"/>
      <c r="JN355" s="188"/>
      <c r="JO355" s="188"/>
      <c r="JP355" s="188"/>
      <c r="JQ355" s="188"/>
    </row>
    <row r="356" spans="193:277">
      <c r="GK356" s="376"/>
      <c r="GL356" s="362"/>
      <c r="GM356" s="307"/>
      <c r="GN356" s="224"/>
      <c r="GO356" s="188"/>
      <c r="GP356" s="923"/>
      <c r="GQ356" s="219"/>
      <c r="GR356" s="188"/>
      <c r="GS356" s="188"/>
      <c r="GT356" s="224"/>
      <c r="GU356" s="224"/>
      <c r="GV356" s="224"/>
      <c r="GW356" s="224"/>
      <c r="GX356" s="224"/>
      <c r="GY356" s="188"/>
      <c r="GZ356" s="401"/>
      <c r="HA356" s="188"/>
      <c r="HB356" s="188"/>
      <c r="HC356" s="188"/>
      <c r="HD356" s="188"/>
      <c r="HE356" s="188"/>
      <c r="HF356" s="188"/>
      <c r="HG356" s="188"/>
      <c r="HH356" s="401"/>
      <c r="HI356" s="188"/>
      <c r="HJ356" s="188"/>
      <c r="HK356" s="188"/>
      <c r="HL356" s="188"/>
      <c r="HM356" s="188"/>
      <c r="HN356" s="188"/>
      <c r="HO356" s="188"/>
      <c r="HP356" s="401"/>
      <c r="HQ356" s="188"/>
      <c r="HR356" s="188"/>
      <c r="HS356" s="188"/>
      <c r="HT356" s="188"/>
      <c r="HU356" s="188"/>
      <c r="HV356" s="188"/>
      <c r="HW356" s="188"/>
      <c r="HX356" s="188"/>
      <c r="HZ356" s="188"/>
      <c r="IA356" s="188"/>
      <c r="IB356" s="188"/>
      <c r="IC356" s="188"/>
      <c r="ID356" s="188"/>
      <c r="IE356" s="188"/>
      <c r="IF356" s="188"/>
      <c r="IG356" s="188"/>
      <c r="IH356" s="188"/>
      <c r="II356" s="188"/>
      <c r="IJ356" s="188"/>
      <c r="IK356" s="188"/>
      <c r="IL356" s="401"/>
      <c r="IS356" s="188"/>
      <c r="IT356" s="188"/>
      <c r="IU356" s="188"/>
      <c r="IV356" s="188"/>
      <c r="IW356" s="188"/>
      <c r="IX356" s="188"/>
      <c r="IY356" s="188"/>
      <c r="IZ356" s="188"/>
      <c r="JA356" s="188"/>
      <c r="JB356" s="188"/>
      <c r="JC356" s="188"/>
      <c r="JD356" s="188"/>
      <c r="JE356" s="188"/>
      <c r="JF356" s="188"/>
      <c r="JG356" s="188"/>
      <c r="JH356" s="188"/>
      <c r="JI356" s="188"/>
      <c r="JJ356" s="188"/>
      <c r="JK356" s="188"/>
      <c r="JL356" s="188"/>
      <c r="JM356" s="188"/>
      <c r="JN356" s="188"/>
      <c r="JO356" s="188"/>
      <c r="JP356" s="188"/>
      <c r="JQ356" s="188"/>
    </row>
    <row r="357" spans="193:277">
      <c r="GK357" s="376"/>
      <c r="GL357" s="362"/>
      <c r="GM357" s="307"/>
      <c r="GN357" s="224"/>
      <c r="GO357" s="188"/>
      <c r="GP357" s="923"/>
      <c r="GQ357" s="219"/>
      <c r="GR357" s="188"/>
      <c r="GS357" s="188"/>
      <c r="GT357" s="224"/>
      <c r="GU357" s="224"/>
      <c r="GV357" s="224"/>
      <c r="GW357" s="224"/>
      <c r="GX357" s="224"/>
      <c r="GY357" s="188"/>
      <c r="GZ357" s="401"/>
      <c r="HA357" s="188"/>
      <c r="HB357" s="188"/>
      <c r="HC357" s="188"/>
      <c r="HD357" s="188"/>
      <c r="HE357" s="188"/>
      <c r="HF357" s="188"/>
      <c r="HG357" s="188"/>
      <c r="HH357" s="401"/>
      <c r="HI357" s="188"/>
      <c r="HJ357" s="188"/>
      <c r="HK357" s="188"/>
      <c r="HL357" s="188"/>
      <c r="HM357" s="188"/>
      <c r="HN357" s="188"/>
      <c r="HO357" s="188"/>
      <c r="HP357" s="401"/>
      <c r="HQ357" s="188"/>
      <c r="HR357" s="188"/>
      <c r="HS357" s="188"/>
      <c r="HT357" s="188"/>
      <c r="HU357" s="188"/>
      <c r="HV357" s="188"/>
      <c r="HW357" s="188"/>
      <c r="HX357" s="188"/>
      <c r="HZ357" s="188"/>
      <c r="IA357" s="188"/>
      <c r="IB357" s="188"/>
      <c r="IC357" s="188"/>
      <c r="ID357" s="188"/>
      <c r="IE357" s="188"/>
      <c r="IF357" s="188"/>
      <c r="IG357" s="188"/>
      <c r="IH357" s="188"/>
      <c r="II357" s="188"/>
      <c r="IJ357" s="188"/>
      <c r="IK357" s="188"/>
      <c r="IL357" s="401"/>
      <c r="IS357" s="188"/>
      <c r="IT357" s="188"/>
      <c r="IU357" s="188"/>
      <c r="IV357" s="188"/>
      <c r="IW357" s="188"/>
      <c r="IX357" s="188"/>
      <c r="IY357" s="188"/>
      <c r="IZ357" s="188"/>
      <c r="JA357" s="188"/>
      <c r="JB357" s="188"/>
      <c r="JC357" s="188"/>
      <c r="JD357" s="188"/>
      <c r="JE357" s="188"/>
      <c r="JF357" s="188"/>
      <c r="JG357" s="188"/>
      <c r="JH357" s="188"/>
      <c r="JI357" s="188"/>
      <c r="JJ357" s="188"/>
      <c r="JK357" s="188"/>
      <c r="JL357" s="188"/>
      <c r="JM357" s="188"/>
      <c r="JN357" s="188"/>
      <c r="JO357" s="188"/>
      <c r="JP357" s="188"/>
      <c r="JQ357" s="188"/>
    </row>
    <row r="358" spans="193:277">
      <c r="GK358" s="376"/>
      <c r="GL358" s="362"/>
      <c r="GM358" s="307"/>
      <c r="GN358" s="224"/>
      <c r="GO358" s="188"/>
      <c r="GP358" s="923"/>
      <c r="GQ358" s="219"/>
      <c r="GR358" s="188"/>
      <c r="GS358" s="188"/>
      <c r="GT358" s="224"/>
      <c r="GU358" s="224"/>
      <c r="GV358" s="224"/>
      <c r="GW358" s="224"/>
      <c r="GX358" s="224"/>
      <c r="GY358" s="188"/>
      <c r="GZ358" s="401"/>
      <c r="HA358" s="188"/>
      <c r="HB358" s="188"/>
      <c r="HC358" s="188"/>
      <c r="HD358" s="188"/>
      <c r="HE358" s="188"/>
      <c r="HF358" s="188"/>
      <c r="HG358" s="188"/>
      <c r="HH358" s="401"/>
      <c r="HI358" s="188"/>
      <c r="HJ358" s="188"/>
      <c r="HK358" s="188"/>
      <c r="HL358" s="188"/>
      <c r="HM358" s="188"/>
      <c r="HN358" s="188"/>
      <c r="HO358" s="188"/>
      <c r="HP358" s="401"/>
      <c r="HQ358" s="188"/>
      <c r="HR358" s="188"/>
      <c r="HS358" s="188"/>
      <c r="HT358" s="188"/>
      <c r="HU358" s="188"/>
      <c r="HV358" s="188"/>
      <c r="HW358" s="188"/>
      <c r="HX358" s="188"/>
      <c r="HZ358" s="188"/>
      <c r="IA358" s="188"/>
      <c r="IB358" s="188"/>
      <c r="IC358" s="188"/>
      <c r="ID358" s="188"/>
      <c r="IE358" s="188"/>
      <c r="IF358" s="188"/>
      <c r="IG358" s="188"/>
      <c r="IH358" s="188"/>
      <c r="II358" s="188"/>
      <c r="IJ358" s="188"/>
      <c r="IK358" s="188"/>
      <c r="IL358" s="401"/>
      <c r="IS358" s="188"/>
      <c r="IT358" s="188"/>
      <c r="IU358" s="188"/>
      <c r="IV358" s="188"/>
      <c r="IW358" s="188"/>
      <c r="IX358" s="188"/>
      <c r="IY358" s="188"/>
      <c r="IZ358" s="188"/>
      <c r="JA358" s="188"/>
      <c r="JB358" s="188"/>
      <c r="JC358" s="188"/>
      <c r="JD358" s="188"/>
      <c r="JE358" s="188"/>
      <c r="JF358" s="188"/>
      <c r="JG358" s="188"/>
      <c r="JH358" s="188"/>
      <c r="JI358" s="188"/>
      <c r="JJ358" s="188"/>
      <c r="JK358" s="188"/>
      <c r="JL358" s="188"/>
      <c r="JM358" s="188"/>
      <c r="JN358" s="188"/>
      <c r="JO358" s="188"/>
      <c r="JP358" s="188"/>
      <c r="JQ358" s="188"/>
    </row>
    <row r="359" spans="193:277">
      <c r="GK359" s="376"/>
      <c r="GL359" s="362"/>
      <c r="GM359" s="307"/>
      <c r="GN359" s="224"/>
      <c r="GO359" s="188"/>
      <c r="GP359" s="923"/>
      <c r="GQ359" s="219"/>
      <c r="GR359" s="188"/>
      <c r="GS359" s="188"/>
      <c r="GT359" s="224"/>
      <c r="GU359" s="224"/>
      <c r="GV359" s="224"/>
      <c r="GW359" s="224"/>
      <c r="GX359" s="224"/>
      <c r="GY359" s="188"/>
      <c r="GZ359" s="401"/>
      <c r="HA359" s="188"/>
      <c r="HB359" s="188"/>
      <c r="HC359" s="188"/>
      <c r="HD359" s="188"/>
      <c r="HE359" s="188"/>
      <c r="HF359" s="188"/>
      <c r="HG359" s="188"/>
      <c r="HH359" s="401"/>
      <c r="HI359" s="188"/>
      <c r="HJ359" s="188"/>
      <c r="HK359" s="188"/>
      <c r="HL359" s="188"/>
      <c r="HM359" s="188"/>
      <c r="HN359" s="188"/>
      <c r="HO359" s="188"/>
      <c r="HP359" s="401"/>
      <c r="HQ359" s="188"/>
      <c r="HR359" s="188"/>
      <c r="HS359" s="188"/>
      <c r="HT359" s="188"/>
      <c r="HU359" s="188"/>
      <c r="HV359" s="188"/>
      <c r="HW359" s="188"/>
      <c r="HX359" s="188"/>
      <c r="HZ359" s="188"/>
      <c r="IA359" s="188"/>
      <c r="IB359" s="188"/>
      <c r="IC359" s="188"/>
      <c r="ID359" s="188"/>
      <c r="IE359" s="188"/>
      <c r="IF359" s="188"/>
      <c r="IG359" s="188"/>
      <c r="IH359" s="188"/>
      <c r="II359" s="188"/>
      <c r="IJ359" s="188"/>
      <c r="IK359" s="188"/>
      <c r="IL359" s="401"/>
      <c r="IS359" s="188"/>
      <c r="IT359" s="188"/>
      <c r="IU359" s="188"/>
      <c r="IV359" s="188"/>
      <c r="IW359" s="188"/>
      <c r="IX359" s="188"/>
      <c r="IY359" s="188"/>
      <c r="IZ359" s="188"/>
      <c r="JA359" s="188"/>
      <c r="JB359" s="188"/>
      <c r="JC359" s="188"/>
      <c r="JD359" s="188"/>
      <c r="JE359" s="188"/>
      <c r="JF359" s="188"/>
      <c r="JG359" s="188"/>
      <c r="JH359" s="188"/>
      <c r="JI359" s="188"/>
      <c r="JJ359" s="188"/>
      <c r="JK359" s="188"/>
      <c r="JL359" s="188"/>
      <c r="JM359" s="188"/>
      <c r="JN359" s="188"/>
      <c r="JO359" s="188"/>
      <c r="JP359" s="188"/>
      <c r="JQ359" s="188"/>
    </row>
    <row r="360" spans="193:277">
      <c r="GK360" s="376"/>
      <c r="GL360" s="362"/>
      <c r="GM360" s="307"/>
      <c r="GN360" s="224"/>
      <c r="GO360" s="188"/>
      <c r="GP360" s="923"/>
      <c r="GQ360" s="219"/>
      <c r="GR360" s="188"/>
      <c r="GS360" s="188"/>
      <c r="GT360" s="224"/>
      <c r="GU360" s="224"/>
      <c r="GV360" s="224"/>
      <c r="GW360" s="224"/>
      <c r="GX360" s="224"/>
      <c r="GY360" s="188"/>
      <c r="GZ360" s="401"/>
      <c r="HA360" s="188"/>
      <c r="HB360" s="188"/>
      <c r="HC360" s="188"/>
      <c r="HD360" s="188"/>
      <c r="HE360" s="188"/>
      <c r="HF360" s="188"/>
      <c r="HG360" s="188"/>
      <c r="HH360" s="401"/>
      <c r="HI360" s="188"/>
      <c r="HJ360" s="188"/>
      <c r="HK360" s="188"/>
      <c r="HL360" s="188"/>
      <c r="HM360" s="188"/>
      <c r="HN360" s="188"/>
      <c r="HO360" s="188"/>
      <c r="HP360" s="401"/>
      <c r="HQ360" s="188"/>
      <c r="HR360" s="188"/>
      <c r="HS360" s="188"/>
      <c r="HT360" s="188"/>
      <c r="HU360" s="188"/>
      <c r="HV360" s="188"/>
      <c r="HW360" s="188"/>
      <c r="HX360" s="188"/>
      <c r="HZ360" s="188"/>
      <c r="IA360" s="188"/>
      <c r="IB360" s="188"/>
      <c r="IC360" s="188"/>
      <c r="ID360" s="188"/>
      <c r="IE360" s="188"/>
      <c r="IF360" s="188"/>
      <c r="IG360" s="188"/>
      <c r="IH360" s="188"/>
      <c r="II360" s="188"/>
      <c r="IJ360" s="188"/>
      <c r="IK360" s="188"/>
      <c r="IL360" s="401"/>
      <c r="IS360" s="188"/>
      <c r="IT360" s="188"/>
      <c r="IU360" s="188"/>
      <c r="IV360" s="188"/>
      <c r="IW360" s="188"/>
      <c r="IX360" s="188"/>
      <c r="IY360" s="188"/>
      <c r="IZ360" s="188"/>
      <c r="JA360" s="188"/>
      <c r="JB360" s="188"/>
      <c r="JC360" s="188"/>
      <c r="JD360" s="188"/>
      <c r="JE360" s="188"/>
      <c r="JF360" s="188"/>
      <c r="JG360" s="188"/>
      <c r="JH360" s="188"/>
      <c r="JI360" s="188"/>
      <c r="JJ360" s="188"/>
      <c r="JK360" s="188"/>
      <c r="JL360" s="188"/>
      <c r="JM360" s="188"/>
      <c r="JN360" s="188"/>
      <c r="JO360" s="188"/>
      <c r="JP360" s="188"/>
      <c r="JQ360" s="188"/>
    </row>
    <row r="361" spans="193:277">
      <c r="GK361" s="376"/>
      <c r="GL361" s="362"/>
      <c r="GM361" s="307"/>
      <c r="GN361" s="224"/>
      <c r="GO361" s="188"/>
      <c r="GP361" s="923"/>
      <c r="GQ361" s="219"/>
      <c r="GR361" s="188"/>
      <c r="GS361" s="188"/>
      <c r="GT361" s="224"/>
      <c r="GU361" s="224"/>
      <c r="GV361" s="224"/>
      <c r="GW361" s="224"/>
      <c r="GX361" s="224"/>
      <c r="GY361" s="188"/>
      <c r="GZ361" s="401"/>
      <c r="HA361" s="188"/>
      <c r="HB361" s="188"/>
      <c r="HC361" s="188"/>
      <c r="HD361" s="188"/>
      <c r="HE361" s="188"/>
      <c r="HF361" s="188"/>
      <c r="HG361" s="188"/>
      <c r="HH361" s="401"/>
      <c r="HI361" s="188"/>
      <c r="HJ361" s="188"/>
      <c r="HK361" s="188"/>
      <c r="HL361" s="188"/>
      <c r="HM361" s="188"/>
      <c r="HN361" s="188"/>
      <c r="HO361" s="188"/>
      <c r="HP361" s="401"/>
      <c r="HQ361" s="188"/>
      <c r="HR361" s="188"/>
      <c r="HS361" s="188"/>
      <c r="HT361" s="188"/>
      <c r="HU361" s="188"/>
      <c r="HV361" s="188"/>
      <c r="HW361" s="188"/>
      <c r="HX361" s="188"/>
      <c r="HZ361" s="188"/>
      <c r="IA361" s="188"/>
      <c r="IB361" s="188"/>
      <c r="IC361" s="188"/>
      <c r="ID361" s="188"/>
      <c r="IE361" s="188"/>
      <c r="IF361" s="188"/>
      <c r="IG361" s="188"/>
      <c r="IH361" s="188"/>
      <c r="II361" s="188"/>
      <c r="IJ361" s="188"/>
      <c r="IK361" s="188"/>
      <c r="IL361" s="401"/>
      <c r="IS361" s="188"/>
      <c r="IT361" s="188"/>
      <c r="IU361" s="188"/>
      <c r="IV361" s="188"/>
      <c r="IW361" s="188"/>
      <c r="IX361" s="188"/>
      <c r="IY361" s="188"/>
      <c r="IZ361" s="188"/>
      <c r="JA361" s="188"/>
      <c r="JB361" s="188"/>
      <c r="JC361" s="188"/>
      <c r="JD361" s="188"/>
      <c r="JE361" s="188"/>
      <c r="JF361" s="188"/>
      <c r="JG361" s="188"/>
      <c r="JH361" s="188"/>
      <c r="JI361" s="188"/>
      <c r="JJ361" s="188"/>
      <c r="JK361" s="188"/>
      <c r="JL361" s="188"/>
      <c r="JM361" s="188"/>
      <c r="JN361" s="188"/>
      <c r="JO361" s="188"/>
      <c r="JP361" s="188"/>
      <c r="JQ361" s="188"/>
    </row>
    <row r="362" spans="193:277">
      <c r="GK362" s="376"/>
      <c r="GL362" s="362"/>
      <c r="GM362" s="307"/>
      <c r="GN362" s="224"/>
      <c r="GO362" s="188"/>
      <c r="GP362" s="923"/>
      <c r="GQ362" s="219"/>
      <c r="GR362" s="188"/>
      <c r="GS362" s="188"/>
      <c r="GT362" s="224"/>
      <c r="GU362" s="224"/>
      <c r="GV362" s="224"/>
      <c r="GW362" s="224"/>
      <c r="GX362" s="224"/>
      <c r="GY362" s="188"/>
      <c r="GZ362" s="401"/>
      <c r="HA362" s="188"/>
      <c r="HB362" s="188"/>
      <c r="HC362" s="188"/>
      <c r="HD362" s="188"/>
      <c r="HE362" s="188"/>
      <c r="HF362" s="188"/>
      <c r="HG362" s="188"/>
      <c r="HH362" s="401"/>
      <c r="HI362" s="188"/>
      <c r="HJ362" s="188"/>
      <c r="HK362" s="188"/>
      <c r="HL362" s="188"/>
      <c r="HM362" s="188"/>
      <c r="HN362" s="188"/>
      <c r="HO362" s="188"/>
      <c r="HP362" s="401"/>
      <c r="HQ362" s="188"/>
      <c r="HR362" s="188"/>
      <c r="HS362" s="188"/>
      <c r="HT362" s="188"/>
      <c r="HU362" s="188"/>
      <c r="HV362" s="188"/>
      <c r="HW362" s="188"/>
      <c r="HX362" s="188"/>
      <c r="HZ362" s="188"/>
      <c r="IA362" s="188"/>
      <c r="IB362" s="188"/>
      <c r="IC362" s="188"/>
      <c r="ID362" s="188"/>
      <c r="IE362" s="188"/>
      <c r="IF362" s="188"/>
      <c r="IG362" s="188"/>
      <c r="IH362" s="188"/>
      <c r="II362" s="188"/>
      <c r="IJ362" s="188"/>
      <c r="IK362" s="188"/>
      <c r="IL362" s="401"/>
      <c r="IS362" s="188"/>
      <c r="IT362" s="188"/>
      <c r="IU362" s="188"/>
      <c r="IV362" s="188"/>
      <c r="IW362" s="188"/>
      <c r="IX362" s="188"/>
      <c r="IY362" s="188"/>
      <c r="IZ362" s="188"/>
      <c r="JA362" s="188"/>
      <c r="JB362" s="188"/>
      <c r="JC362" s="188"/>
      <c r="JD362" s="188"/>
      <c r="JE362" s="188"/>
      <c r="JF362" s="188"/>
      <c r="JG362" s="188"/>
      <c r="JH362" s="188"/>
      <c r="JI362" s="188"/>
      <c r="JJ362" s="188"/>
      <c r="JK362" s="188"/>
      <c r="JL362" s="188"/>
      <c r="JM362" s="188"/>
      <c r="JN362" s="188"/>
      <c r="JO362" s="188"/>
      <c r="JP362" s="188"/>
      <c r="JQ362" s="188"/>
    </row>
    <row r="363" spans="193:277">
      <c r="GK363" s="376"/>
      <c r="GL363" s="362"/>
      <c r="GM363" s="307"/>
      <c r="GN363" s="224"/>
      <c r="GO363" s="188"/>
      <c r="GP363" s="923"/>
      <c r="GQ363" s="219"/>
      <c r="GR363" s="188"/>
      <c r="GS363" s="188"/>
      <c r="GT363" s="224"/>
      <c r="GU363" s="224"/>
      <c r="GV363" s="224"/>
      <c r="GW363" s="224"/>
      <c r="GX363" s="224"/>
      <c r="GY363" s="188"/>
      <c r="GZ363" s="401"/>
      <c r="HA363" s="188"/>
      <c r="HB363" s="188"/>
      <c r="HC363" s="188"/>
      <c r="HD363" s="188"/>
      <c r="HE363" s="188"/>
      <c r="HF363" s="188"/>
      <c r="HG363" s="188"/>
      <c r="HH363" s="401"/>
      <c r="HI363" s="188"/>
      <c r="HJ363" s="188"/>
      <c r="HK363" s="188"/>
      <c r="HL363" s="188"/>
      <c r="HM363" s="188"/>
      <c r="HN363" s="188"/>
      <c r="HO363" s="188"/>
      <c r="HP363" s="401"/>
      <c r="HQ363" s="188"/>
      <c r="HR363" s="188"/>
      <c r="HS363" s="188"/>
      <c r="HT363" s="188"/>
      <c r="HU363" s="188"/>
      <c r="HV363" s="188"/>
      <c r="HW363" s="188"/>
      <c r="HX363" s="188"/>
      <c r="HZ363" s="188"/>
      <c r="IA363" s="188"/>
      <c r="IB363" s="188"/>
      <c r="IC363" s="188"/>
      <c r="ID363" s="188"/>
      <c r="IE363" s="188"/>
      <c r="IF363" s="188"/>
      <c r="IG363" s="188"/>
      <c r="IH363" s="188"/>
      <c r="II363" s="188"/>
      <c r="IJ363" s="188"/>
      <c r="IK363" s="188"/>
      <c r="IL363" s="401"/>
      <c r="IS363" s="188"/>
      <c r="IT363" s="188"/>
      <c r="IU363" s="188"/>
      <c r="IV363" s="188"/>
      <c r="IW363" s="188"/>
      <c r="IX363" s="188"/>
      <c r="IY363" s="188"/>
      <c r="IZ363" s="188"/>
      <c r="JA363" s="188"/>
      <c r="JB363" s="188"/>
      <c r="JC363" s="188"/>
      <c r="JD363" s="188"/>
      <c r="JE363" s="188"/>
      <c r="JF363" s="188"/>
      <c r="JG363" s="188"/>
      <c r="JH363" s="188"/>
      <c r="JI363" s="188"/>
      <c r="JJ363" s="188"/>
      <c r="JK363" s="188"/>
      <c r="JL363" s="188"/>
      <c r="JM363" s="188"/>
      <c r="JN363" s="188"/>
      <c r="JO363" s="188"/>
      <c r="JP363" s="188"/>
      <c r="JQ363" s="188"/>
    </row>
    <row r="364" spans="193:277">
      <c r="GK364" s="376"/>
      <c r="GL364" s="362"/>
      <c r="GM364" s="307"/>
      <c r="GN364" s="224"/>
      <c r="GO364" s="188"/>
      <c r="GP364" s="923"/>
      <c r="GQ364" s="219"/>
      <c r="GR364" s="188"/>
      <c r="GS364" s="188"/>
      <c r="GT364" s="224"/>
      <c r="GU364" s="224"/>
      <c r="GV364" s="224"/>
      <c r="GW364" s="224"/>
      <c r="GX364" s="224"/>
      <c r="GY364" s="188"/>
      <c r="GZ364" s="401"/>
      <c r="HA364" s="188"/>
      <c r="HB364" s="188"/>
      <c r="HC364" s="188"/>
      <c r="HD364" s="188"/>
      <c r="HE364" s="188"/>
      <c r="HF364" s="188"/>
      <c r="HG364" s="188"/>
      <c r="HH364" s="401"/>
      <c r="HI364" s="188"/>
      <c r="HJ364" s="188"/>
      <c r="HK364" s="188"/>
      <c r="HL364" s="188"/>
      <c r="HM364" s="188"/>
      <c r="HN364" s="188"/>
      <c r="HO364" s="188"/>
      <c r="HP364" s="401"/>
      <c r="HQ364" s="188"/>
      <c r="HR364" s="188"/>
      <c r="HS364" s="188"/>
      <c r="HT364" s="188"/>
      <c r="HU364" s="188"/>
      <c r="HV364" s="188"/>
      <c r="HW364" s="188"/>
      <c r="HX364" s="188"/>
      <c r="HZ364" s="188"/>
      <c r="IA364" s="188"/>
      <c r="IB364" s="188"/>
      <c r="IC364" s="188"/>
      <c r="ID364" s="188"/>
      <c r="IE364" s="188"/>
      <c r="IF364" s="188"/>
      <c r="IG364" s="188"/>
      <c r="IH364" s="188"/>
      <c r="II364" s="188"/>
      <c r="IJ364" s="188"/>
      <c r="IK364" s="188"/>
      <c r="IL364" s="401"/>
      <c r="IS364" s="188"/>
      <c r="IT364" s="188"/>
      <c r="IU364" s="188"/>
      <c r="IV364" s="188"/>
      <c r="IW364" s="188"/>
      <c r="IX364" s="188"/>
      <c r="IY364" s="188"/>
      <c r="IZ364" s="188"/>
      <c r="JA364" s="188"/>
      <c r="JB364" s="188"/>
      <c r="JC364" s="188"/>
      <c r="JD364" s="188"/>
      <c r="JE364" s="188"/>
      <c r="JF364" s="188"/>
      <c r="JG364" s="188"/>
      <c r="JH364" s="188"/>
      <c r="JI364" s="188"/>
      <c r="JJ364" s="188"/>
      <c r="JK364" s="188"/>
      <c r="JL364" s="188"/>
      <c r="JM364" s="188"/>
      <c r="JN364" s="188"/>
      <c r="JO364" s="188"/>
      <c r="JP364" s="188"/>
      <c r="JQ364" s="188"/>
    </row>
    <row r="365" spans="193:277">
      <c r="GK365" s="376"/>
      <c r="GL365" s="362"/>
      <c r="GM365" s="307"/>
      <c r="GN365" s="224"/>
      <c r="GO365" s="188"/>
      <c r="GP365" s="923"/>
      <c r="GQ365" s="219"/>
      <c r="GR365" s="188"/>
      <c r="GS365" s="188"/>
      <c r="GT365" s="224"/>
      <c r="GU365" s="224"/>
      <c r="GV365" s="224"/>
      <c r="GW365" s="224"/>
      <c r="GX365" s="224"/>
      <c r="GY365" s="188"/>
      <c r="GZ365" s="401"/>
      <c r="HA365" s="188"/>
      <c r="HB365" s="188"/>
      <c r="HC365" s="188"/>
      <c r="HD365" s="188"/>
      <c r="HE365" s="188"/>
      <c r="HF365" s="188"/>
      <c r="HG365" s="188"/>
      <c r="HH365" s="401"/>
      <c r="HI365" s="188"/>
      <c r="HJ365" s="188"/>
      <c r="HK365" s="188"/>
      <c r="HL365" s="188"/>
      <c r="HM365" s="188"/>
      <c r="HN365" s="188"/>
      <c r="HO365" s="188"/>
      <c r="HP365" s="401"/>
      <c r="HQ365" s="188"/>
      <c r="HR365" s="188"/>
      <c r="HS365" s="188"/>
      <c r="HT365" s="188"/>
      <c r="HU365" s="188"/>
      <c r="HV365" s="188"/>
      <c r="HW365" s="188"/>
      <c r="HX365" s="188"/>
      <c r="HZ365" s="188"/>
      <c r="IA365" s="188"/>
      <c r="IB365" s="188"/>
      <c r="IC365" s="188"/>
      <c r="ID365" s="188"/>
      <c r="IE365" s="188"/>
      <c r="IF365" s="188"/>
      <c r="IG365" s="188"/>
      <c r="IH365" s="188"/>
      <c r="II365" s="188"/>
      <c r="IJ365" s="188"/>
      <c r="IK365" s="188"/>
      <c r="IL365" s="401"/>
      <c r="IS365" s="188"/>
      <c r="IT365" s="188"/>
      <c r="IU365" s="188"/>
      <c r="IV365" s="188"/>
      <c r="IW365" s="188"/>
      <c r="IX365" s="188"/>
      <c r="IY365" s="188"/>
      <c r="IZ365" s="188"/>
      <c r="JA365" s="188"/>
      <c r="JB365" s="188"/>
      <c r="JC365" s="188"/>
      <c r="JD365" s="188"/>
      <c r="JE365" s="188"/>
      <c r="JF365" s="188"/>
      <c r="JG365" s="188"/>
      <c r="JH365" s="188"/>
      <c r="JI365" s="188"/>
      <c r="JJ365" s="188"/>
      <c r="JK365" s="188"/>
      <c r="JL365" s="188"/>
      <c r="JM365" s="188"/>
      <c r="JN365" s="188"/>
      <c r="JO365" s="188"/>
      <c r="JP365" s="188"/>
      <c r="JQ365" s="188"/>
    </row>
    <row r="366" spans="193:277">
      <c r="GK366" s="376"/>
      <c r="GL366" s="362"/>
      <c r="GM366" s="307"/>
      <c r="GN366" s="224"/>
      <c r="GO366" s="188"/>
      <c r="GP366" s="923"/>
      <c r="GQ366" s="219"/>
      <c r="GR366" s="188"/>
      <c r="GS366" s="188"/>
      <c r="GT366" s="224"/>
      <c r="GU366" s="224"/>
      <c r="GV366" s="224"/>
      <c r="GW366" s="224"/>
      <c r="GX366" s="224"/>
      <c r="GY366" s="188"/>
      <c r="GZ366" s="401"/>
      <c r="HA366" s="188"/>
      <c r="HB366" s="188"/>
      <c r="HC366" s="188"/>
      <c r="HD366" s="188"/>
      <c r="HE366" s="188"/>
      <c r="HF366" s="188"/>
      <c r="HG366" s="188"/>
      <c r="HH366" s="401"/>
      <c r="HI366" s="188"/>
      <c r="HJ366" s="188"/>
      <c r="HK366" s="188"/>
      <c r="HL366" s="188"/>
      <c r="HM366" s="188"/>
      <c r="HN366" s="188"/>
      <c r="HO366" s="188"/>
      <c r="HP366" s="401"/>
      <c r="HQ366" s="188"/>
      <c r="HR366" s="188"/>
      <c r="HS366" s="188"/>
      <c r="HT366" s="188"/>
      <c r="HU366" s="188"/>
      <c r="HV366" s="188"/>
      <c r="HW366" s="188"/>
      <c r="HX366" s="188"/>
      <c r="HZ366" s="188"/>
      <c r="IA366" s="188"/>
      <c r="IB366" s="188"/>
      <c r="IC366" s="188"/>
      <c r="ID366" s="188"/>
      <c r="IE366" s="188"/>
      <c r="IF366" s="188"/>
      <c r="IG366" s="188"/>
      <c r="IH366" s="188"/>
      <c r="II366" s="188"/>
      <c r="IJ366" s="188"/>
      <c r="IK366" s="188"/>
      <c r="IL366" s="401"/>
      <c r="IS366" s="188"/>
      <c r="IT366" s="188"/>
      <c r="IU366" s="188"/>
      <c r="IV366" s="188"/>
      <c r="IW366" s="188"/>
      <c r="IX366" s="188"/>
      <c r="IY366" s="188"/>
      <c r="IZ366" s="188"/>
      <c r="JA366" s="188"/>
      <c r="JB366" s="188"/>
      <c r="JC366" s="188"/>
      <c r="JD366" s="188"/>
      <c r="JE366" s="188"/>
      <c r="JF366" s="188"/>
      <c r="JG366" s="188"/>
      <c r="JH366" s="188"/>
      <c r="JI366" s="188"/>
      <c r="JJ366" s="188"/>
      <c r="JK366" s="188"/>
      <c r="JL366" s="188"/>
      <c r="JM366" s="188"/>
      <c r="JN366" s="188"/>
      <c r="JO366" s="188"/>
      <c r="JP366" s="188"/>
      <c r="JQ366" s="188"/>
    </row>
    <row r="367" spans="193:277">
      <c r="GK367" s="376"/>
      <c r="GL367" s="362"/>
      <c r="GM367" s="307"/>
      <c r="GN367" s="224"/>
      <c r="GO367" s="188"/>
      <c r="GP367" s="923"/>
      <c r="GQ367" s="219"/>
      <c r="GR367" s="188"/>
      <c r="GS367" s="188"/>
      <c r="GT367" s="224"/>
      <c r="GU367" s="224"/>
      <c r="GV367" s="224"/>
      <c r="GW367" s="224"/>
      <c r="GX367" s="224"/>
      <c r="GY367" s="188"/>
      <c r="GZ367" s="401"/>
      <c r="HA367" s="188"/>
      <c r="HB367" s="188"/>
      <c r="HC367" s="188"/>
      <c r="HD367" s="188"/>
      <c r="HE367" s="188"/>
      <c r="HF367" s="188"/>
      <c r="HG367" s="188"/>
      <c r="HH367" s="401"/>
      <c r="HI367" s="188"/>
      <c r="HJ367" s="188"/>
      <c r="HK367" s="188"/>
      <c r="HL367" s="188"/>
      <c r="HM367" s="188"/>
      <c r="HN367" s="188"/>
      <c r="HO367" s="188"/>
      <c r="HP367" s="401"/>
      <c r="HQ367" s="188"/>
      <c r="HR367" s="188"/>
      <c r="HS367" s="188"/>
      <c r="HT367" s="188"/>
      <c r="HU367" s="188"/>
      <c r="HV367" s="188"/>
      <c r="HW367" s="188"/>
      <c r="HX367" s="188"/>
      <c r="HZ367" s="188"/>
      <c r="IA367" s="188"/>
      <c r="IB367" s="188"/>
      <c r="IC367" s="188"/>
      <c r="ID367" s="188"/>
      <c r="IE367" s="188"/>
      <c r="IF367" s="188"/>
      <c r="IG367" s="188"/>
      <c r="IH367" s="188"/>
      <c r="II367" s="188"/>
      <c r="IJ367" s="188"/>
      <c r="IK367" s="188"/>
      <c r="IL367" s="401"/>
      <c r="IS367" s="188"/>
      <c r="IT367" s="188"/>
      <c r="IU367" s="188"/>
      <c r="IV367" s="188"/>
      <c r="IW367" s="188"/>
      <c r="IX367" s="188"/>
      <c r="IY367" s="188"/>
      <c r="IZ367" s="188"/>
      <c r="JA367" s="188"/>
      <c r="JB367" s="188"/>
      <c r="JC367" s="188"/>
      <c r="JD367" s="188"/>
      <c r="JE367" s="188"/>
      <c r="JF367" s="188"/>
      <c r="JG367" s="188"/>
      <c r="JH367" s="188"/>
      <c r="JI367" s="188"/>
      <c r="JJ367" s="188"/>
      <c r="JK367" s="188"/>
      <c r="JL367" s="188"/>
      <c r="JM367" s="188"/>
      <c r="JN367" s="188"/>
      <c r="JO367" s="188"/>
      <c r="JP367" s="188"/>
      <c r="JQ367" s="188"/>
    </row>
    <row r="368" spans="193:277">
      <c r="GK368" s="376"/>
      <c r="GL368" s="362"/>
      <c r="GM368" s="307"/>
      <c r="GN368" s="224"/>
      <c r="GO368" s="188"/>
      <c r="GP368" s="923"/>
      <c r="GQ368" s="219"/>
      <c r="GR368" s="188"/>
      <c r="GS368" s="188"/>
      <c r="GT368" s="224"/>
      <c r="GU368" s="224"/>
      <c r="GV368" s="224"/>
      <c r="GW368" s="224"/>
      <c r="GX368" s="224"/>
      <c r="GY368" s="188"/>
      <c r="GZ368" s="401"/>
      <c r="HA368" s="188"/>
      <c r="HB368" s="188"/>
      <c r="HC368" s="188"/>
      <c r="HD368" s="188"/>
      <c r="HE368" s="188"/>
      <c r="HF368" s="188"/>
      <c r="HG368" s="188"/>
      <c r="HH368" s="401"/>
      <c r="HI368" s="188"/>
      <c r="HJ368" s="188"/>
      <c r="HK368" s="188"/>
      <c r="HL368" s="188"/>
      <c r="HM368" s="188"/>
      <c r="HN368" s="188"/>
      <c r="HO368" s="188"/>
      <c r="HP368" s="401"/>
      <c r="HQ368" s="188"/>
      <c r="HR368" s="188"/>
      <c r="HS368" s="188"/>
      <c r="HT368" s="188"/>
      <c r="HU368" s="188"/>
      <c r="HV368" s="188"/>
      <c r="HW368" s="188"/>
      <c r="HX368" s="188"/>
      <c r="HZ368" s="188"/>
      <c r="IA368" s="188"/>
      <c r="IB368" s="188"/>
      <c r="IC368" s="188"/>
      <c r="ID368" s="188"/>
      <c r="IE368" s="188"/>
      <c r="IF368" s="188"/>
      <c r="IG368" s="188"/>
      <c r="IH368" s="188"/>
      <c r="II368" s="188"/>
      <c r="IJ368" s="188"/>
      <c r="IK368" s="188"/>
      <c r="IL368" s="401"/>
      <c r="IS368" s="188"/>
      <c r="IT368" s="188"/>
      <c r="IU368" s="188"/>
      <c r="IV368" s="188"/>
      <c r="IW368" s="188"/>
      <c r="IX368" s="188"/>
      <c r="IY368" s="188"/>
      <c r="IZ368" s="188"/>
      <c r="JA368" s="188"/>
      <c r="JB368" s="188"/>
      <c r="JC368" s="188"/>
      <c r="JD368" s="188"/>
      <c r="JE368" s="188"/>
      <c r="JF368" s="188"/>
      <c r="JG368" s="188"/>
      <c r="JH368" s="188"/>
      <c r="JI368" s="188"/>
      <c r="JJ368" s="188"/>
      <c r="JK368" s="188"/>
      <c r="JL368" s="188"/>
      <c r="JM368" s="188"/>
      <c r="JN368" s="188"/>
      <c r="JO368" s="188"/>
      <c r="JP368" s="188"/>
      <c r="JQ368" s="188"/>
    </row>
    <row r="369" spans="193:277">
      <c r="GK369" s="376"/>
      <c r="GL369" s="362"/>
      <c r="GM369" s="307"/>
      <c r="GN369" s="224"/>
      <c r="GO369" s="188"/>
      <c r="GP369" s="923"/>
      <c r="GQ369" s="219"/>
      <c r="GR369" s="188"/>
      <c r="GS369" s="188"/>
      <c r="GT369" s="224"/>
      <c r="GU369" s="224"/>
      <c r="GV369" s="224"/>
      <c r="GW369" s="224"/>
      <c r="GX369" s="224"/>
      <c r="GY369" s="188"/>
      <c r="GZ369" s="401"/>
      <c r="HA369" s="188"/>
      <c r="HB369" s="188"/>
      <c r="HC369" s="188"/>
      <c r="HD369" s="188"/>
      <c r="HE369" s="188"/>
      <c r="HF369" s="188"/>
      <c r="HG369" s="188"/>
      <c r="HH369" s="401"/>
      <c r="HI369" s="188"/>
      <c r="HJ369" s="188"/>
      <c r="HK369" s="188"/>
      <c r="HL369" s="188"/>
      <c r="HM369" s="188"/>
      <c r="HN369" s="188"/>
      <c r="HO369" s="188"/>
      <c r="HP369" s="401"/>
      <c r="HQ369" s="188"/>
      <c r="HR369" s="188"/>
      <c r="HS369" s="188"/>
      <c r="HT369" s="188"/>
      <c r="HU369" s="188"/>
      <c r="HV369" s="188"/>
      <c r="HW369" s="188"/>
      <c r="HX369" s="188"/>
      <c r="HZ369" s="188"/>
      <c r="IA369" s="188"/>
      <c r="IB369" s="188"/>
      <c r="IC369" s="188"/>
      <c r="ID369" s="188"/>
      <c r="IE369" s="188"/>
      <c r="IF369" s="188"/>
      <c r="IG369" s="188"/>
      <c r="IH369" s="188"/>
      <c r="II369" s="188"/>
      <c r="IJ369" s="188"/>
      <c r="IK369" s="188"/>
      <c r="IL369" s="401"/>
      <c r="IS369" s="188"/>
      <c r="IT369" s="188"/>
      <c r="IU369" s="188"/>
      <c r="IV369" s="188"/>
      <c r="IW369" s="188"/>
      <c r="IX369" s="188"/>
      <c r="IY369" s="188"/>
      <c r="IZ369" s="188"/>
      <c r="JA369" s="188"/>
      <c r="JB369" s="188"/>
      <c r="JC369" s="188"/>
      <c r="JD369" s="188"/>
      <c r="JE369" s="188"/>
      <c r="JF369" s="188"/>
      <c r="JG369" s="188"/>
      <c r="JH369" s="188"/>
      <c r="JI369" s="188"/>
      <c r="JJ369" s="188"/>
      <c r="JK369" s="188"/>
      <c r="JL369" s="188"/>
      <c r="JM369" s="188"/>
      <c r="JN369" s="188"/>
      <c r="JO369" s="188"/>
      <c r="JP369" s="188"/>
      <c r="JQ369" s="188"/>
    </row>
    <row r="370" spans="193:277">
      <c r="GK370" s="376"/>
      <c r="GL370" s="362"/>
      <c r="GM370" s="307"/>
      <c r="GN370" s="224"/>
      <c r="GO370" s="188"/>
      <c r="GP370" s="923"/>
      <c r="GQ370" s="219"/>
      <c r="GR370" s="188"/>
      <c r="GS370" s="188"/>
      <c r="GT370" s="224"/>
      <c r="GU370" s="224"/>
      <c r="GV370" s="224"/>
      <c r="GW370" s="224"/>
      <c r="GX370" s="224"/>
      <c r="GY370" s="188"/>
      <c r="GZ370" s="401"/>
      <c r="HA370" s="188"/>
      <c r="HB370" s="188"/>
      <c r="HC370" s="188"/>
      <c r="HD370" s="188"/>
      <c r="HE370" s="188"/>
      <c r="HF370" s="188"/>
      <c r="HG370" s="188"/>
      <c r="HH370" s="401"/>
      <c r="HI370" s="188"/>
      <c r="HJ370" s="188"/>
      <c r="HK370" s="188"/>
      <c r="HL370" s="188"/>
      <c r="HM370" s="188"/>
      <c r="HN370" s="188"/>
      <c r="HO370" s="188"/>
      <c r="HP370" s="401"/>
      <c r="HQ370" s="188"/>
      <c r="HR370" s="188"/>
      <c r="HS370" s="188"/>
      <c r="HT370" s="188"/>
      <c r="HU370" s="188"/>
      <c r="HV370" s="188"/>
      <c r="HW370" s="188"/>
      <c r="HX370" s="188"/>
      <c r="HZ370" s="188"/>
      <c r="IA370" s="188"/>
      <c r="IB370" s="188"/>
      <c r="IC370" s="188"/>
      <c r="ID370" s="188"/>
      <c r="IE370" s="188"/>
      <c r="IF370" s="188"/>
      <c r="IG370" s="188"/>
      <c r="IH370" s="188"/>
      <c r="II370" s="188"/>
      <c r="IJ370" s="188"/>
      <c r="IK370" s="188"/>
      <c r="IL370" s="401"/>
      <c r="IS370" s="188"/>
      <c r="IT370" s="188"/>
      <c r="IU370" s="188"/>
      <c r="IV370" s="188"/>
      <c r="IW370" s="188"/>
      <c r="IX370" s="188"/>
      <c r="IY370" s="188"/>
      <c r="IZ370" s="188"/>
      <c r="JA370" s="188"/>
      <c r="JB370" s="188"/>
      <c r="JC370" s="188"/>
      <c r="JD370" s="188"/>
      <c r="JE370" s="188"/>
      <c r="JF370" s="188"/>
      <c r="JG370" s="188"/>
      <c r="JH370" s="188"/>
      <c r="JI370" s="188"/>
      <c r="JJ370" s="188"/>
      <c r="JK370" s="188"/>
      <c r="JL370" s="188"/>
      <c r="JM370" s="188"/>
      <c r="JN370" s="188"/>
      <c r="JO370" s="188"/>
      <c r="JP370" s="188"/>
      <c r="JQ370" s="188"/>
    </row>
    <row r="371" spans="193:277">
      <c r="GK371" s="376"/>
      <c r="GL371" s="362"/>
      <c r="GM371" s="307"/>
      <c r="GN371" s="224"/>
      <c r="GO371" s="188"/>
      <c r="GP371" s="923"/>
      <c r="GQ371" s="219"/>
      <c r="GR371" s="188"/>
      <c r="GS371" s="188"/>
      <c r="GT371" s="224"/>
      <c r="GU371" s="224"/>
      <c r="GV371" s="224"/>
      <c r="GW371" s="224"/>
      <c r="GX371" s="224"/>
      <c r="GY371" s="188"/>
      <c r="GZ371" s="401"/>
      <c r="HA371" s="188"/>
      <c r="HB371" s="188"/>
      <c r="HC371" s="188"/>
      <c r="HD371" s="188"/>
      <c r="HE371" s="188"/>
      <c r="HF371" s="188"/>
      <c r="HG371" s="188"/>
      <c r="HH371" s="401"/>
      <c r="HI371" s="188"/>
      <c r="HJ371" s="188"/>
      <c r="HK371" s="188"/>
      <c r="HL371" s="188"/>
      <c r="HM371" s="188"/>
      <c r="HN371" s="188"/>
      <c r="HO371" s="188"/>
      <c r="HP371" s="401"/>
      <c r="HQ371" s="188"/>
      <c r="HR371" s="188"/>
      <c r="HS371" s="188"/>
      <c r="HT371" s="188"/>
      <c r="HU371" s="188"/>
      <c r="HV371" s="188"/>
      <c r="HW371" s="188"/>
      <c r="HX371" s="188"/>
      <c r="HZ371" s="188"/>
      <c r="IA371" s="188"/>
      <c r="IB371" s="188"/>
      <c r="IC371" s="188"/>
      <c r="ID371" s="188"/>
      <c r="IE371" s="188"/>
      <c r="IF371" s="188"/>
      <c r="IG371" s="188"/>
      <c r="IH371" s="188"/>
      <c r="II371" s="188"/>
      <c r="IJ371" s="188"/>
      <c r="IK371" s="188"/>
      <c r="IL371" s="401"/>
      <c r="IS371" s="188"/>
      <c r="IT371" s="188"/>
      <c r="IU371" s="188"/>
      <c r="IV371" s="188"/>
      <c r="IW371" s="188"/>
      <c r="IX371" s="188"/>
      <c r="IY371" s="188"/>
      <c r="IZ371" s="188"/>
      <c r="JA371" s="188"/>
      <c r="JB371" s="188"/>
      <c r="JC371" s="188"/>
      <c r="JD371" s="188"/>
      <c r="JE371" s="188"/>
      <c r="JF371" s="188"/>
      <c r="JG371" s="188"/>
      <c r="JH371" s="188"/>
      <c r="JI371" s="188"/>
      <c r="JJ371" s="188"/>
      <c r="JK371" s="188"/>
      <c r="JL371" s="188"/>
      <c r="JM371" s="188"/>
      <c r="JN371" s="188"/>
      <c r="JO371" s="188"/>
      <c r="JP371" s="188"/>
      <c r="JQ371" s="188"/>
    </row>
    <row r="372" spans="193:277">
      <c r="GK372" s="376"/>
      <c r="GL372" s="362"/>
      <c r="GM372" s="307"/>
      <c r="GN372" s="224"/>
      <c r="GO372" s="188"/>
      <c r="GP372" s="923"/>
      <c r="GQ372" s="219"/>
      <c r="GR372" s="188"/>
      <c r="GS372" s="188"/>
      <c r="GT372" s="224"/>
      <c r="GU372" s="224"/>
      <c r="GV372" s="224"/>
      <c r="GW372" s="224"/>
      <c r="GX372" s="224"/>
      <c r="GY372" s="188"/>
      <c r="GZ372" s="401"/>
      <c r="HA372" s="188"/>
      <c r="HB372" s="188"/>
      <c r="HC372" s="188"/>
      <c r="HD372" s="188"/>
      <c r="HE372" s="188"/>
      <c r="HF372" s="188"/>
      <c r="HG372" s="188"/>
      <c r="HH372" s="401"/>
      <c r="HI372" s="188"/>
      <c r="HJ372" s="188"/>
      <c r="HK372" s="188"/>
      <c r="HL372" s="188"/>
      <c r="HM372" s="188"/>
      <c r="HN372" s="188"/>
      <c r="HO372" s="188"/>
      <c r="HP372" s="401"/>
      <c r="HQ372" s="188"/>
      <c r="HR372" s="188"/>
      <c r="HS372" s="188"/>
      <c r="HT372" s="188"/>
      <c r="HU372" s="188"/>
      <c r="HV372" s="188"/>
      <c r="HW372" s="188"/>
      <c r="HX372" s="188"/>
      <c r="HZ372" s="188"/>
      <c r="IA372" s="188"/>
      <c r="IB372" s="188"/>
      <c r="IC372" s="188"/>
      <c r="ID372" s="188"/>
      <c r="IE372" s="188"/>
      <c r="IF372" s="188"/>
      <c r="IG372" s="188"/>
      <c r="IH372" s="188"/>
      <c r="II372" s="188"/>
      <c r="IJ372" s="188"/>
      <c r="IK372" s="188"/>
      <c r="IL372" s="401"/>
    </row>
    <row r="373" spans="193:277">
      <c r="GK373" s="376"/>
      <c r="GL373" s="362"/>
      <c r="GM373" s="307"/>
      <c r="GN373" s="224"/>
      <c r="GO373" s="188"/>
      <c r="GP373" s="923"/>
      <c r="GQ373" s="219"/>
      <c r="GR373" s="188"/>
      <c r="GS373" s="188"/>
      <c r="GT373" s="224"/>
      <c r="GU373" s="224"/>
      <c r="GV373" s="224"/>
      <c r="GW373" s="224"/>
      <c r="GX373" s="224"/>
      <c r="GY373" s="188"/>
      <c r="GZ373" s="401"/>
      <c r="HA373" s="188"/>
      <c r="HB373" s="188"/>
      <c r="HC373" s="188"/>
      <c r="HD373" s="188"/>
      <c r="HE373" s="188"/>
      <c r="HF373" s="188"/>
      <c r="HG373" s="188"/>
      <c r="HH373" s="401"/>
      <c r="HI373" s="188"/>
      <c r="HJ373" s="188"/>
      <c r="HK373" s="188"/>
      <c r="HL373" s="188"/>
      <c r="HM373" s="188"/>
      <c r="HN373" s="188"/>
      <c r="HO373" s="188"/>
      <c r="HP373" s="401"/>
      <c r="HQ373" s="188"/>
      <c r="HR373" s="188"/>
      <c r="HS373" s="188"/>
      <c r="HT373" s="188"/>
      <c r="HU373" s="188"/>
      <c r="HV373" s="188"/>
      <c r="HW373" s="188"/>
      <c r="HX373" s="188"/>
      <c r="HZ373" s="188"/>
      <c r="IA373" s="188"/>
      <c r="IB373" s="188"/>
      <c r="IC373" s="188"/>
      <c r="ID373" s="188"/>
      <c r="IE373" s="188"/>
      <c r="IF373" s="188"/>
      <c r="IG373" s="188"/>
      <c r="IH373" s="188"/>
      <c r="II373" s="188"/>
      <c r="IJ373" s="188"/>
      <c r="IK373" s="188"/>
      <c r="IL373" s="401"/>
    </row>
    <row r="374" spans="193:277">
      <c r="GK374" s="376"/>
      <c r="GL374" s="362"/>
      <c r="GM374" s="307"/>
      <c r="GN374" s="224"/>
      <c r="GO374" s="188"/>
      <c r="GP374" s="923"/>
      <c r="GQ374" s="219"/>
      <c r="GR374" s="188"/>
      <c r="GS374" s="188"/>
      <c r="GT374" s="224"/>
      <c r="GU374" s="224"/>
      <c r="GV374" s="224"/>
      <c r="GW374" s="224"/>
      <c r="GX374" s="224"/>
      <c r="GY374" s="188"/>
      <c r="GZ374" s="401"/>
      <c r="HA374" s="188"/>
      <c r="HB374" s="188"/>
      <c r="HC374" s="188"/>
      <c r="HD374" s="188"/>
      <c r="HE374" s="188"/>
      <c r="HF374" s="188"/>
      <c r="HG374" s="188"/>
      <c r="HH374" s="401"/>
      <c r="HI374" s="188"/>
      <c r="HJ374" s="188"/>
      <c r="HK374" s="188"/>
      <c r="HL374" s="188"/>
      <c r="HM374" s="188"/>
      <c r="HN374" s="188"/>
      <c r="HO374" s="188"/>
      <c r="HP374" s="401"/>
      <c r="HQ374" s="188"/>
      <c r="HR374" s="188"/>
      <c r="HS374" s="188"/>
      <c r="HT374" s="188"/>
      <c r="HU374" s="188"/>
      <c r="HV374" s="188"/>
      <c r="HW374" s="188"/>
      <c r="HX374" s="188"/>
      <c r="HZ374" s="188"/>
      <c r="IA374" s="188"/>
      <c r="IB374" s="188"/>
      <c r="IC374" s="188"/>
      <c r="ID374" s="188"/>
      <c r="IE374" s="188"/>
      <c r="IF374" s="188"/>
      <c r="IG374" s="188"/>
      <c r="IH374" s="188"/>
      <c r="II374" s="188"/>
      <c r="IJ374" s="188"/>
      <c r="IK374" s="188"/>
      <c r="IL374" s="401"/>
    </row>
    <row r="375" spans="193:277">
      <c r="GK375" s="376"/>
      <c r="GL375" s="362"/>
      <c r="GM375" s="307"/>
      <c r="GN375" s="224"/>
      <c r="GO375" s="188"/>
      <c r="GP375" s="923"/>
      <c r="GQ375" s="219"/>
      <c r="GR375" s="188"/>
      <c r="GS375" s="188"/>
      <c r="GT375" s="224"/>
      <c r="GU375" s="224"/>
      <c r="GV375" s="224"/>
      <c r="GW375" s="224"/>
      <c r="GX375" s="224"/>
      <c r="GY375" s="188"/>
      <c r="GZ375" s="401"/>
      <c r="HA375" s="188"/>
      <c r="HB375" s="188"/>
      <c r="HC375" s="188"/>
      <c r="HD375" s="188"/>
      <c r="HE375" s="188"/>
      <c r="HF375" s="188"/>
      <c r="HG375" s="188"/>
      <c r="HH375" s="401"/>
      <c r="HI375" s="188"/>
      <c r="HJ375" s="188"/>
      <c r="HK375" s="188"/>
      <c r="HL375" s="188"/>
      <c r="HM375" s="188"/>
      <c r="HN375" s="188"/>
      <c r="HO375" s="188"/>
      <c r="HP375" s="401"/>
      <c r="HQ375" s="188"/>
      <c r="HR375" s="188"/>
      <c r="HS375" s="188"/>
      <c r="HT375" s="188"/>
      <c r="HU375" s="188"/>
      <c r="HV375" s="188"/>
      <c r="HW375" s="188"/>
      <c r="HX375" s="188"/>
      <c r="HZ375" s="188"/>
      <c r="IA375" s="188"/>
      <c r="IB375" s="188"/>
      <c r="IC375" s="188"/>
      <c r="ID375" s="188"/>
      <c r="IE375" s="188"/>
      <c r="IF375" s="188"/>
      <c r="IG375" s="188"/>
      <c r="IH375" s="188"/>
      <c r="II375" s="188"/>
      <c r="IJ375" s="188"/>
      <c r="IK375" s="188"/>
      <c r="IL375" s="401"/>
    </row>
    <row r="376" spans="193:277">
      <c r="GK376" s="376"/>
      <c r="GL376" s="362"/>
      <c r="GM376" s="307"/>
      <c r="GN376" s="224"/>
      <c r="GO376" s="188"/>
      <c r="GP376" s="923"/>
      <c r="GQ376" s="219"/>
      <c r="GR376" s="188"/>
      <c r="GS376" s="188"/>
      <c r="GT376" s="224"/>
      <c r="GU376" s="224"/>
      <c r="GV376" s="224"/>
      <c r="GW376" s="224"/>
      <c r="GX376" s="224"/>
      <c r="GY376" s="188"/>
      <c r="GZ376" s="401"/>
      <c r="HA376" s="188"/>
      <c r="HB376" s="188"/>
      <c r="HC376" s="188"/>
      <c r="HD376" s="188"/>
      <c r="HE376" s="188"/>
      <c r="HF376" s="188"/>
      <c r="HG376" s="188"/>
      <c r="HH376" s="401"/>
      <c r="HI376" s="188"/>
      <c r="HJ376" s="188"/>
      <c r="HK376" s="188"/>
      <c r="HL376" s="188"/>
      <c r="HM376" s="188"/>
      <c r="HN376" s="188"/>
      <c r="HO376" s="188"/>
      <c r="HP376" s="401"/>
      <c r="HQ376" s="188"/>
      <c r="HR376" s="188"/>
      <c r="HS376" s="188"/>
      <c r="HT376" s="188"/>
      <c r="HU376" s="188"/>
      <c r="HV376" s="188"/>
      <c r="HW376" s="188"/>
      <c r="HX376" s="188"/>
      <c r="HZ376" s="188"/>
      <c r="IA376" s="188"/>
      <c r="IB376" s="188"/>
      <c r="IC376" s="188"/>
      <c r="ID376" s="188"/>
      <c r="IE376" s="188"/>
      <c r="IF376" s="188"/>
      <c r="IG376" s="188"/>
      <c r="IH376" s="188"/>
      <c r="II376" s="188"/>
      <c r="IJ376" s="188"/>
      <c r="IK376" s="188"/>
      <c r="IL376" s="401"/>
    </row>
    <row r="377" spans="193:277">
      <c r="GK377" s="376"/>
      <c r="GL377" s="362"/>
      <c r="GM377" s="307"/>
      <c r="GN377" s="224"/>
      <c r="GO377" s="188"/>
      <c r="GP377" s="923"/>
      <c r="GQ377" s="219"/>
      <c r="GR377" s="188"/>
      <c r="GS377" s="188"/>
      <c r="GT377" s="224"/>
      <c r="GU377" s="224"/>
      <c r="GV377" s="224"/>
      <c r="GW377" s="224"/>
      <c r="GX377" s="224"/>
      <c r="GY377" s="188"/>
      <c r="GZ377" s="401"/>
      <c r="HA377" s="188"/>
      <c r="HB377" s="188"/>
      <c r="HC377" s="188"/>
      <c r="HD377" s="188"/>
      <c r="HE377" s="188"/>
      <c r="HF377" s="188"/>
      <c r="HG377" s="188"/>
      <c r="HH377" s="401"/>
      <c r="HI377" s="188"/>
      <c r="HJ377" s="188"/>
      <c r="HK377" s="188"/>
      <c r="HL377" s="188"/>
      <c r="HM377" s="188"/>
      <c r="HN377" s="188"/>
      <c r="HO377" s="188"/>
      <c r="HP377" s="401"/>
      <c r="HQ377" s="188"/>
      <c r="HR377" s="188"/>
      <c r="HS377" s="188"/>
      <c r="HT377" s="188"/>
      <c r="HU377" s="188"/>
      <c r="HV377" s="188"/>
      <c r="HW377" s="188"/>
      <c r="HX377" s="188"/>
      <c r="HZ377" s="188"/>
      <c r="IA377" s="188"/>
      <c r="IB377" s="188"/>
      <c r="IC377" s="188"/>
      <c r="ID377" s="188"/>
      <c r="IE377" s="188"/>
      <c r="IF377" s="188"/>
      <c r="IG377" s="188"/>
      <c r="IH377" s="188"/>
      <c r="II377" s="188"/>
      <c r="IJ377" s="188"/>
      <c r="IK377" s="188"/>
      <c r="IL377" s="401"/>
    </row>
    <row r="378" spans="193:277">
      <c r="GK378" s="376"/>
      <c r="GL378" s="362"/>
      <c r="GM378" s="307"/>
      <c r="GN378" s="224"/>
      <c r="GO378" s="188"/>
      <c r="GP378" s="923"/>
      <c r="GQ378" s="219"/>
      <c r="GR378" s="188"/>
      <c r="GS378" s="188"/>
      <c r="GT378" s="224"/>
      <c r="GU378" s="224"/>
      <c r="GV378" s="224"/>
      <c r="GW378" s="224"/>
      <c r="GX378" s="224"/>
      <c r="GY378" s="188"/>
      <c r="GZ378" s="401"/>
      <c r="HA378" s="188"/>
      <c r="HB378" s="188"/>
      <c r="HC378" s="188"/>
      <c r="HD378" s="188"/>
      <c r="HE378" s="188"/>
      <c r="HF378" s="188"/>
      <c r="HG378" s="188"/>
      <c r="HH378" s="401"/>
      <c r="HI378" s="188"/>
      <c r="HJ378" s="188"/>
      <c r="HK378" s="188"/>
      <c r="HL378" s="188"/>
      <c r="HM378" s="188"/>
      <c r="HN378" s="188"/>
      <c r="HO378" s="188"/>
      <c r="HP378" s="401"/>
      <c r="HQ378" s="188"/>
      <c r="HR378" s="188"/>
      <c r="HS378" s="188"/>
      <c r="HT378" s="188"/>
      <c r="HU378" s="188"/>
      <c r="HV378" s="188"/>
      <c r="HW378" s="188"/>
      <c r="HX378" s="188"/>
      <c r="HZ378" s="188"/>
      <c r="IA378" s="188"/>
      <c r="IB378" s="188"/>
      <c r="IC378" s="188"/>
      <c r="ID378" s="188"/>
      <c r="IE378" s="188"/>
      <c r="IF378" s="188"/>
      <c r="IG378" s="188"/>
      <c r="IH378" s="188"/>
      <c r="II378" s="188"/>
      <c r="IJ378" s="188"/>
      <c r="IK378" s="188"/>
      <c r="IL378" s="401"/>
    </row>
    <row r="379" spans="193:277">
      <c r="GK379" s="376"/>
      <c r="GL379" s="362"/>
      <c r="GM379" s="307"/>
      <c r="GN379" s="224"/>
      <c r="GO379" s="188"/>
      <c r="GP379" s="923"/>
      <c r="GQ379" s="219"/>
      <c r="GR379" s="188"/>
      <c r="GS379" s="188"/>
      <c r="GT379" s="224"/>
      <c r="GU379" s="224"/>
      <c r="GV379" s="224"/>
      <c r="GW379" s="224"/>
      <c r="GX379" s="224"/>
      <c r="GY379" s="188"/>
      <c r="GZ379" s="401"/>
      <c r="HA379" s="188"/>
      <c r="HB379" s="188"/>
      <c r="HC379" s="188"/>
      <c r="HD379" s="188"/>
      <c r="HE379" s="188"/>
      <c r="HF379" s="188"/>
      <c r="HG379" s="188"/>
      <c r="HH379" s="401"/>
      <c r="HI379" s="188"/>
      <c r="HJ379" s="188"/>
      <c r="HK379" s="188"/>
      <c r="HL379" s="188"/>
      <c r="HM379" s="188"/>
      <c r="HN379" s="188"/>
      <c r="HO379" s="188"/>
      <c r="HP379" s="401"/>
      <c r="HQ379" s="188"/>
      <c r="HR379" s="188"/>
      <c r="HS379" s="188"/>
      <c r="HT379" s="188"/>
      <c r="HU379" s="188"/>
      <c r="HV379" s="188"/>
      <c r="HW379" s="188"/>
      <c r="HX379" s="188"/>
      <c r="HZ379" s="188"/>
      <c r="IA379" s="188"/>
      <c r="IB379" s="188"/>
      <c r="IC379" s="188"/>
      <c r="ID379" s="188"/>
      <c r="IE379" s="188"/>
      <c r="IF379" s="188"/>
      <c r="IG379" s="188"/>
      <c r="IH379" s="188"/>
      <c r="II379" s="188"/>
      <c r="IJ379" s="188"/>
      <c r="IK379" s="188"/>
      <c r="IL379" s="401"/>
    </row>
    <row r="380" spans="193:277">
      <c r="GK380" s="376"/>
      <c r="GL380" s="362"/>
      <c r="GM380" s="307"/>
      <c r="GN380" s="224"/>
      <c r="GO380" s="188"/>
      <c r="GP380" s="923"/>
      <c r="GQ380" s="219"/>
      <c r="GR380" s="188"/>
      <c r="GS380" s="188"/>
      <c r="GT380" s="224"/>
      <c r="GU380" s="224"/>
      <c r="GV380" s="224"/>
      <c r="GW380" s="224"/>
      <c r="GX380" s="224"/>
      <c r="GY380" s="188"/>
      <c r="GZ380" s="401"/>
      <c r="HA380" s="188"/>
      <c r="HB380" s="188"/>
      <c r="HC380" s="188"/>
      <c r="HD380" s="188"/>
      <c r="HE380" s="188"/>
      <c r="HF380" s="188"/>
      <c r="HG380" s="188"/>
      <c r="HH380" s="401"/>
      <c r="HI380" s="188"/>
      <c r="HJ380" s="188"/>
      <c r="HK380" s="188"/>
      <c r="HL380" s="188"/>
      <c r="HM380" s="188"/>
      <c r="HN380" s="188"/>
      <c r="HO380" s="188"/>
      <c r="HP380" s="401"/>
      <c r="HQ380" s="188"/>
      <c r="HR380" s="188"/>
      <c r="HS380" s="188"/>
      <c r="HT380" s="188"/>
      <c r="HU380" s="188"/>
      <c r="HV380" s="188"/>
      <c r="HW380" s="188"/>
      <c r="HX380" s="188"/>
      <c r="HZ380" s="188"/>
      <c r="IA380" s="188"/>
      <c r="IB380" s="188"/>
      <c r="IC380" s="188"/>
      <c r="ID380" s="188"/>
      <c r="IE380" s="188"/>
      <c r="IF380" s="188"/>
      <c r="IG380" s="188"/>
      <c r="IH380" s="188"/>
      <c r="II380" s="188"/>
      <c r="IJ380" s="188"/>
      <c r="IK380" s="188"/>
      <c r="IL380" s="401"/>
    </row>
    <row r="381" spans="193:277">
      <c r="GK381" s="376"/>
      <c r="GL381" s="362"/>
      <c r="GM381" s="307"/>
      <c r="GN381" s="224"/>
      <c r="GO381" s="188"/>
      <c r="GP381" s="923"/>
      <c r="GQ381" s="219"/>
      <c r="GR381" s="188"/>
      <c r="GS381" s="188"/>
      <c r="GT381" s="224"/>
      <c r="GU381" s="224"/>
      <c r="GV381" s="224"/>
      <c r="GW381" s="224"/>
      <c r="GX381" s="224"/>
      <c r="GY381" s="188"/>
      <c r="GZ381" s="401"/>
      <c r="HA381" s="188"/>
      <c r="HB381" s="188"/>
      <c r="HC381" s="188"/>
      <c r="HD381" s="188"/>
      <c r="HE381" s="188"/>
      <c r="HF381" s="188"/>
      <c r="HG381" s="188"/>
      <c r="HH381" s="401"/>
      <c r="HI381" s="188"/>
      <c r="HJ381" s="188"/>
      <c r="HK381" s="188"/>
      <c r="HL381" s="188"/>
      <c r="HM381" s="188"/>
      <c r="HN381" s="188"/>
      <c r="HO381" s="188"/>
      <c r="HP381" s="401"/>
      <c r="HQ381" s="188"/>
      <c r="HR381" s="188"/>
      <c r="HS381" s="188"/>
      <c r="HT381" s="188"/>
      <c r="HU381" s="188"/>
      <c r="HV381" s="188"/>
      <c r="HW381" s="188"/>
      <c r="HX381" s="188"/>
      <c r="HZ381" s="188"/>
      <c r="IA381" s="188"/>
      <c r="IB381" s="188"/>
      <c r="IC381" s="188"/>
      <c r="ID381" s="188"/>
      <c r="IE381" s="188"/>
      <c r="IF381" s="188"/>
      <c r="IG381" s="188"/>
      <c r="IH381" s="188"/>
      <c r="II381" s="188"/>
      <c r="IJ381" s="188"/>
      <c r="IK381" s="188"/>
      <c r="IL381" s="401"/>
    </row>
    <row r="382" spans="193:277">
      <c r="GK382" s="376"/>
      <c r="GL382" s="362"/>
      <c r="GM382" s="307"/>
      <c r="GN382" s="224"/>
      <c r="GO382" s="188"/>
      <c r="GP382" s="923"/>
      <c r="GQ382" s="219"/>
      <c r="GR382" s="188"/>
      <c r="GS382" s="188"/>
      <c r="GT382" s="224"/>
      <c r="GU382" s="224"/>
      <c r="GV382" s="224"/>
      <c r="GW382" s="224"/>
      <c r="GX382" s="224"/>
      <c r="GY382" s="188"/>
      <c r="GZ382" s="401"/>
      <c r="HA382" s="188"/>
      <c r="HB382" s="188"/>
      <c r="HC382" s="188"/>
      <c r="HD382" s="188"/>
      <c r="HE382" s="188"/>
      <c r="HF382" s="188"/>
      <c r="HG382" s="188"/>
      <c r="HH382" s="401"/>
      <c r="HI382" s="188"/>
      <c r="HJ382" s="188"/>
      <c r="HK382" s="188"/>
      <c r="HL382" s="188"/>
      <c r="HM382" s="188"/>
      <c r="HN382" s="188"/>
      <c r="HO382" s="188"/>
      <c r="HP382" s="401"/>
      <c r="HQ382" s="188"/>
      <c r="HR382" s="188"/>
      <c r="HS382" s="188"/>
      <c r="HT382" s="188"/>
      <c r="HU382" s="188"/>
      <c r="HV382" s="188"/>
      <c r="HW382" s="188"/>
      <c r="HX382" s="188"/>
      <c r="HZ382" s="188"/>
      <c r="IA382" s="188"/>
      <c r="IB382" s="188"/>
      <c r="IC382" s="188"/>
      <c r="ID382" s="188"/>
      <c r="IE382" s="188"/>
      <c r="IF382" s="188"/>
      <c r="IG382" s="188"/>
      <c r="IH382" s="188"/>
      <c r="II382" s="188"/>
      <c r="IJ382" s="188"/>
      <c r="IK382" s="188"/>
      <c r="IL382" s="401"/>
    </row>
    <row r="383" spans="193:277">
      <c r="GK383" s="376"/>
      <c r="GL383" s="362"/>
      <c r="GM383" s="307"/>
      <c r="GN383" s="224"/>
      <c r="GO383" s="188"/>
      <c r="GP383" s="923"/>
      <c r="GQ383" s="219"/>
      <c r="GR383" s="188"/>
      <c r="GS383" s="188"/>
      <c r="GT383" s="224"/>
      <c r="GU383" s="224"/>
      <c r="GV383" s="224"/>
      <c r="GW383" s="224"/>
      <c r="GX383" s="224"/>
      <c r="GY383" s="188"/>
      <c r="GZ383" s="401"/>
      <c r="HA383" s="188"/>
      <c r="HB383" s="188"/>
      <c r="HC383" s="188"/>
      <c r="HD383" s="188"/>
      <c r="HE383" s="188"/>
      <c r="HF383" s="188"/>
      <c r="HG383" s="188"/>
      <c r="HH383" s="401"/>
      <c r="HI383" s="188"/>
      <c r="HJ383" s="188"/>
      <c r="HK383" s="188"/>
      <c r="HL383" s="188"/>
      <c r="HM383" s="188"/>
      <c r="HN383" s="188"/>
      <c r="HO383" s="188"/>
      <c r="HP383" s="401"/>
      <c r="HQ383" s="188"/>
      <c r="HR383" s="188"/>
      <c r="HS383" s="188"/>
      <c r="HT383" s="188"/>
      <c r="HU383" s="188"/>
      <c r="HV383" s="188"/>
      <c r="HW383" s="188"/>
      <c r="HX383" s="188"/>
      <c r="HZ383" s="188"/>
      <c r="IA383" s="188"/>
      <c r="IB383" s="188"/>
      <c r="IC383" s="188"/>
      <c r="ID383" s="188"/>
      <c r="IE383" s="188"/>
      <c r="IF383" s="188"/>
      <c r="IG383" s="188"/>
      <c r="IH383" s="188"/>
      <c r="II383" s="188"/>
      <c r="IJ383" s="188"/>
      <c r="IK383" s="188"/>
      <c r="IL383" s="401"/>
    </row>
    <row r="384" spans="193:277">
      <c r="GK384" s="376"/>
      <c r="GL384" s="362"/>
      <c r="GM384" s="307"/>
      <c r="GN384" s="224"/>
      <c r="GO384" s="188"/>
      <c r="GP384" s="923"/>
      <c r="GQ384" s="219"/>
      <c r="GR384" s="188"/>
      <c r="GS384" s="188"/>
      <c r="GT384" s="224"/>
      <c r="GU384" s="224"/>
      <c r="GV384" s="224"/>
      <c r="GW384" s="224"/>
      <c r="GX384" s="224"/>
      <c r="GY384" s="188"/>
      <c r="GZ384" s="401"/>
      <c r="HA384" s="188"/>
      <c r="HB384" s="188"/>
      <c r="HC384" s="188"/>
      <c r="HD384" s="188"/>
      <c r="HE384" s="188"/>
      <c r="HF384" s="188"/>
      <c r="HG384" s="188"/>
      <c r="HH384" s="401"/>
      <c r="HI384" s="188"/>
      <c r="HJ384" s="188"/>
      <c r="HK384" s="188"/>
      <c r="HL384" s="188"/>
      <c r="HM384" s="188"/>
      <c r="HN384" s="188"/>
      <c r="HO384" s="188"/>
      <c r="HP384" s="401"/>
      <c r="HQ384" s="188"/>
      <c r="HR384" s="188"/>
      <c r="HS384" s="188"/>
      <c r="HT384" s="188"/>
      <c r="HU384" s="188"/>
      <c r="HV384" s="188"/>
      <c r="HW384" s="188"/>
      <c r="HX384" s="188"/>
      <c r="HZ384" s="188"/>
      <c r="IA384" s="188"/>
      <c r="IB384" s="188"/>
      <c r="IC384" s="188"/>
      <c r="ID384" s="188"/>
      <c r="IE384" s="188"/>
      <c r="IF384" s="188"/>
      <c r="IG384" s="188"/>
      <c r="IH384" s="188"/>
      <c r="II384" s="188"/>
      <c r="IJ384" s="188"/>
      <c r="IK384" s="188"/>
      <c r="IL384" s="401"/>
    </row>
    <row r="385" spans="193:246">
      <c r="GK385" s="376"/>
      <c r="GL385" s="362"/>
      <c r="GM385" s="307"/>
      <c r="GN385" s="224"/>
      <c r="GO385" s="188"/>
      <c r="GP385" s="923"/>
      <c r="GQ385" s="219"/>
      <c r="GR385" s="188"/>
      <c r="GS385" s="188"/>
      <c r="GT385" s="224"/>
      <c r="GU385" s="224"/>
      <c r="GV385" s="224"/>
      <c r="GW385" s="224"/>
      <c r="GX385" s="224"/>
      <c r="GY385" s="188"/>
      <c r="GZ385" s="401"/>
      <c r="HA385" s="188"/>
      <c r="HB385" s="188"/>
      <c r="HC385" s="188"/>
      <c r="HD385" s="188"/>
      <c r="HE385" s="188"/>
      <c r="HF385" s="188"/>
      <c r="HG385" s="188"/>
      <c r="HH385" s="401"/>
      <c r="HI385" s="188"/>
      <c r="HJ385" s="188"/>
      <c r="HK385" s="188"/>
      <c r="HL385" s="188"/>
      <c r="HM385" s="188"/>
      <c r="HN385" s="188"/>
      <c r="HO385" s="188"/>
      <c r="HP385" s="401"/>
      <c r="HQ385" s="188"/>
      <c r="HR385" s="188"/>
      <c r="HS385" s="188"/>
      <c r="HT385" s="188"/>
      <c r="HU385" s="188"/>
      <c r="HV385" s="188"/>
      <c r="HW385" s="188"/>
      <c r="HX385" s="188"/>
      <c r="HZ385" s="188"/>
      <c r="IA385" s="188"/>
      <c r="IB385" s="188"/>
      <c r="IC385" s="188"/>
      <c r="ID385" s="188"/>
      <c r="IE385" s="188"/>
      <c r="IF385" s="188"/>
      <c r="IG385" s="188"/>
      <c r="IH385" s="188"/>
      <c r="II385" s="188"/>
      <c r="IJ385" s="188"/>
      <c r="IK385" s="188"/>
      <c r="IL385" s="401"/>
    </row>
    <row r="386" spans="193:246">
      <c r="GK386" s="376"/>
      <c r="GL386" s="362"/>
      <c r="GM386" s="307"/>
      <c r="GN386" s="224"/>
      <c r="GO386" s="188"/>
      <c r="GP386" s="923"/>
      <c r="GQ386" s="219"/>
      <c r="GR386" s="188"/>
      <c r="GS386" s="188"/>
      <c r="GT386" s="224"/>
      <c r="GU386" s="224"/>
      <c r="GV386" s="224"/>
      <c r="GW386" s="224"/>
      <c r="GX386" s="224"/>
      <c r="GY386" s="188"/>
      <c r="GZ386" s="401"/>
      <c r="HA386" s="188"/>
      <c r="HB386" s="188"/>
      <c r="HC386" s="188"/>
      <c r="HD386" s="188"/>
      <c r="HE386" s="188"/>
      <c r="HF386" s="188"/>
      <c r="HG386" s="188"/>
      <c r="HH386" s="401"/>
      <c r="HI386" s="188"/>
      <c r="HJ386" s="188"/>
      <c r="HK386" s="188"/>
      <c r="HL386" s="188"/>
      <c r="HM386" s="188"/>
      <c r="HN386" s="188"/>
      <c r="HO386" s="188"/>
      <c r="HP386" s="401"/>
      <c r="HQ386" s="188"/>
      <c r="HR386" s="188"/>
      <c r="HS386" s="188"/>
      <c r="HT386" s="188"/>
      <c r="HU386" s="188"/>
      <c r="HV386" s="188"/>
      <c r="HW386" s="188"/>
      <c r="HX386" s="188"/>
      <c r="HZ386" s="188"/>
      <c r="IA386" s="188"/>
      <c r="IB386" s="188"/>
      <c r="IC386" s="188"/>
      <c r="ID386" s="188"/>
      <c r="IE386" s="188"/>
      <c r="IF386" s="188"/>
      <c r="IG386" s="188"/>
      <c r="IH386" s="188"/>
      <c r="II386" s="188"/>
      <c r="IJ386" s="188"/>
      <c r="IK386" s="188"/>
      <c r="IL386" s="401"/>
    </row>
    <row r="387" spans="193:246">
      <c r="GK387" s="376"/>
      <c r="GL387" s="362"/>
      <c r="GM387" s="307"/>
      <c r="GN387" s="224"/>
      <c r="GO387" s="188"/>
      <c r="GP387" s="923"/>
      <c r="GQ387" s="219"/>
      <c r="GR387" s="188"/>
      <c r="GS387" s="188"/>
      <c r="GT387" s="224"/>
      <c r="GU387" s="224"/>
      <c r="GV387" s="224"/>
      <c r="GW387" s="224"/>
      <c r="GX387" s="224"/>
      <c r="GY387" s="188"/>
      <c r="GZ387" s="401"/>
      <c r="HA387" s="188"/>
      <c r="HB387" s="188"/>
      <c r="HC387" s="188"/>
      <c r="HD387" s="188"/>
      <c r="HE387" s="188"/>
      <c r="HF387" s="188"/>
      <c r="HG387" s="188"/>
      <c r="HH387" s="401"/>
      <c r="HI387" s="188"/>
      <c r="HJ387" s="188"/>
      <c r="HK387" s="188"/>
      <c r="HL387" s="188"/>
      <c r="HM387" s="188"/>
      <c r="HN387" s="188"/>
      <c r="HO387" s="188"/>
      <c r="HP387" s="401"/>
      <c r="HQ387" s="188"/>
      <c r="HR387" s="188"/>
      <c r="HS387" s="188"/>
      <c r="HT387" s="188"/>
      <c r="HU387" s="188"/>
      <c r="HV387" s="188"/>
      <c r="HW387" s="188"/>
      <c r="HX387" s="188"/>
      <c r="HZ387" s="188"/>
      <c r="IA387" s="188"/>
      <c r="IB387" s="188"/>
      <c r="IC387" s="188"/>
      <c r="ID387" s="188"/>
      <c r="IE387" s="188"/>
      <c r="IF387" s="188"/>
      <c r="IG387" s="188"/>
      <c r="IH387" s="188"/>
      <c r="II387" s="188"/>
      <c r="IJ387" s="188"/>
      <c r="IK387" s="188"/>
      <c r="IL387" s="401"/>
    </row>
    <row r="388" spans="193:246">
      <c r="GK388" s="376"/>
      <c r="GL388" s="362"/>
      <c r="GM388" s="307"/>
      <c r="GN388" s="224"/>
      <c r="GO388" s="188"/>
      <c r="GP388" s="923"/>
      <c r="GQ388" s="219"/>
      <c r="GR388" s="188"/>
      <c r="GS388" s="188"/>
      <c r="GT388" s="224"/>
      <c r="GU388" s="224"/>
      <c r="GV388" s="224"/>
      <c r="GW388" s="224"/>
      <c r="GX388" s="224"/>
      <c r="GY388" s="188"/>
      <c r="GZ388" s="401"/>
      <c r="HA388" s="188"/>
      <c r="HB388" s="188"/>
      <c r="HC388" s="188"/>
      <c r="HD388" s="188"/>
      <c r="HE388" s="188"/>
      <c r="HF388" s="188"/>
      <c r="HG388" s="188"/>
      <c r="HH388" s="401"/>
      <c r="HI388" s="188"/>
      <c r="HJ388" s="188"/>
      <c r="HK388" s="188"/>
      <c r="HL388" s="188"/>
      <c r="HM388" s="188"/>
      <c r="HN388" s="188"/>
      <c r="HO388" s="188"/>
      <c r="HP388" s="401"/>
      <c r="HQ388" s="188"/>
      <c r="HR388" s="188"/>
      <c r="HS388" s="188"/>
      <c r="HT388" s="188"/>
      <c r="HU388" s="188"/>
      <c r="HV388" s="188"/>
      <c r="HW388" s="188"/>
      <c r="HX388" s="188"/>
      <c r="HZ388" s="188"/>
      <c r="IA388" s="188"/>
      <c r="IB388" s="188"/>
      <c r="IC388" s="188"/>
      <c r="ID388" s="188"/>
      <c r="IE388" s="188"/>
      <c r="IF388" s="188"/>
      <c r="IG388" s="188"/>
      <c r="IH388" s="188"/>
      <c r="II388" s="188"/>
      <c r="IJ388" s="188"/>
      <c r="IK388" s="188"/>
      <c r="IL388" s="401"/>
    </row>
    <row r="389" spans="193:246">
      <c r="GK389" s="376"/>
      <c r="GL389" s="362"/>
      <c r="GM389" s="307"/>
      <c r="GN389" s="224"/>
      <c r="GO389" s="188"/>
      <c r="GP389" s="923"/>
      <c r="GQ389" s="219"/>
      <c r="GR389" s="188"/>
      <c r="GS389" s="188"/>
      <c r="GT389" s="224"/>
      <c r="GU389" s="224"/>
      <c r="GV389" s="224"/>
      <c r="GW389" s="224"/>
      <c r="GX389" s="224"/>
      <c r="GY389" s="188"/>
      <c r="GZ389" s="401"/>
      <c r="HA389" s="188"/>
      <c r="HB389" s="188"/>
      <c r="HC389" s="188"/>
      <c r="HD389" s="188"/>
      <c r="HE389" s="188"/>
      <c r="HF389" s="188"/>
      <c r="HG389" s="188"/>
      <c r="HH389" s="401"/>
      <c r="HI389" s="188"/>
      <c r="HJ389" s="188"/>
      <c r="HK389" s="188"/>
      <c r="HL389" s="188"/>
      <c r="HM389" s="188"/>
      <c r="HN389" s="188"/>
      <c r="HO389" s="188"/>
      <c r="HP389" s="401"/>
      <c r="HQ389" s="188"/>
      <c r="HR389" s="188"/>
      <c r="HS389" s="188"/>
      <c r="HT389" s="188"/>
      <c r="HU389" s="188"/>
      <c r="HV389" s="188"/>
      <c r="HW389" s="188"/>
      <c r="HX389" s="188"/>
      <c r="HZ389" s="188"/>
      <c r="IA389" s="188"/>
      <c r="IB389" s="188"/>
      <c r="IC389" s="188"/>
      <c r="ID389" s="188"/>
      <c r="IE389" s="188"/>
      <c r="IF389" s="188"/>
      <c r="IG389" s="188"/>
      <c r="IH389" s="188"/>
      <c r="II389" s="188"/>
      <c r="IJ389" s="188"/>
      <c r="IK389" s="188"/>
      <c r="IL389" s="401"/>
    </row>
    <row r="390" spans="193:246">
      <c r="GK390" s="376"/>
      <c r="GL390" s="362"/>
      <c r="GM390" s="307"/>
      <c r="GN390" s="224"/>
      <c r="GO390" s="188"/>
      <c r="GP390" s="923"/>
      <c r="GQ390" s="219"/>
      <c r="GR390" s="188"/>
      <c r="GS390" s="188"/>
      <c r="GT390" s="224"/>
      <c r="GU390" s="224"/>
      <c r="GV390" s="224"/>
      <c r="GW390" s="224"/>
      <c r="GX390" s="224"/>
      <c r="GY390" s="188"/>
      <c r="GZ390" s="401"/>
      <c r="HA390" s="188"/>
      <c r="HB390" s="188"/>
      <c r="HC390" s="188"/>
      <c r="HD390" s="188"/>
      <c r="HE390" s="188"/>
      <c r="HF390" s="188"/>
      <c r="HG390" s="188"/>
      <c r="HH390" s="401"/>
      <c r="HI390" s="188"/>
      <c r="HJ390" s="188"/>
      <c r="HK390" s="188"/>
      <c r="HL390" s="188"/>
      <c r="HM390" s="188"/>
      <c r="HN390" s="188"/>
      <c r="HO390" s="188"/>
      <c r="HP390" s="401"/>
      <c r="HQ390" s="188"/>
      <c r="HR390" s="188"/>
      <c r="HS390" s="188"/>
      <c r="HT390" s="188"/>
      <c r="HU390" s="188"/>
      <c r="HV390" s="188"/>
      <c r="HW390" s="188"/>
      <c r="HX390" s="188"/>
      <c r="HZ390" s="188"/>
      <c r="IA390" s="188"/>
      <c r="IB390" s="188"/>
      <c r="IC390" s="188"/>
      <c r="ID390" s="188"/>
      <c r="IE390" s="188"/>
      <c r="IF390" s="188"/>
      <c r="IG390" s="188"/>
      <c r="IH390" s="188"/>
      <c r="II390" s="188"/>
      <c r="IJ390" s="188"/>
      <c r="IK390" s="188"/>
      <c r="IL390" s="401"/>
    </row>
    <row r="391" spans="193:246">
      <c r="GK391" s="376"/>
      <c r="GL391" s="362"/>
      <c r="GM391" s="307"/>
      <c r="GN391" s="224"/>
      <c r="GO391" s="188"/>
      <c r="GP391" s="923"/>
      <c r="GQ391" s="219"/>
      <c r="GR391" s="188"/>
      <c r="GS391" s="188"/>
      <c r="GT391" s="224"/>
      <c r="GU391" s="224"/>
      <c r="GV391" s="224"/>
      <c r="GW391" s="224"/>
      <c r="GX391" s="224"/>
      <c r="GY391" s="188"/>
      <c r="GZ391" s="401"/>
      <c r="HA391" s="188"/>
      <c r="HB391" s="188"/>
      <c r="HC391" s="188"/>
      <c r="HD391" s="188"/>
      <c r="HE391" s="188"/>
      <c r="HF391" s="188"/>
      <c r="HG391" s="188"/>
      <c r="HH391" s="401"/>
      <c r="HI391" s="188"/>
      <c r="HJ391" s="188"/>
      <c r="HK391" s="188"/>
      <c r="HL391" s="188"/>
      <c r="HM391" s="188"/>
      <c r="HN391" s="188"/>
      <c r="HO391" s="188"/>
      <c r="HP391" s="401"/>
      <c r="HQ391" s="188"/>
      <c r="HR391" s="188"/>
      <c r="HS391" s="188"/>
      <c r="HT391" s="188"/>
      <c r="HU391" s="188"/>
      <c r="HV391" s="188"/>
      <c r="HW391" s="188"/>
      <c r="HX391" s="188"/>
      <c r="HZ391" s="188"/>
      <c r="IA391" s="188"/>
      <c r="IB391" s="188"/>
      <c r="IC391" s="188"/>
      <c r="ID391" s="188"/>
      <c r="IE391" s="188"/>
      <c r="IF391" s="188"/>
      <c r="IG391" s="188"/>
      <c r="IH391" s="188"/>
      <c r="II391" s="188"/>
      <c r="IJ391" s="188"/>
      <c r="IK391" s="188"/>
      <c r="IL391" s="401"/>
    </row>
    <row r="392" spans="193:246">
      <c r="GK392" s="376"/>
      <c r="GL392" s="362"/>
      <c r="GM392" s="307"/>
      <c r="GN392" s="224"/>
      <c r="GO392" s="188"/>
      <c r="GP392" s="923"/>
      <c r="GQ392" s="219"/>
      <c r="GR392" s="188"/>
      <c r="GS392" s="188"/>
      <c r="GT392" s="224"/>
      <c r="GU392" s="224"/>
      <c r="GV392" s="224"/>
      <c r="GW392" s="224"/>
      <c r="GX392" s="224"/>
      <c r="GY392" s="188"/>
      <c r="GZ392" s="401"/>
      <c r="HA392" s="188"/>
      <c r="HB392" s="188"/>
      <c r="HC392" s="188"/>
      <c r="HD392" s="188"/>
      <c r="HE392" s="188"/>
      <c r="HF392" s="188"/>
      <c r="HG392" s="188"/>
      <c r="HH392" s="401"/>
      <c r="HI392" s="188"/>
      <c r="HJ392" s="188"/>
      <c r="HK392" s="188"/>
      <c r="HL392" s="188"/>
      <c r="HM392" s="188"/>
      <c r="HN392" s="188"/>
      <c r="HO392" s="188"/>
      <c r="HP392" s="401"/>
      <c r="HQ392" s="188"/>
      <c r="HR392" s="188"/>
      <c r="HS392" s="188"/>
      <c r="HT392" s="188"/>
      <c r="HU392" s="188"/>
      <c r="HV392" s="188"/>
      <c r="HW392" s="188"/>
      <c r="HX392" s="188"/>
      <c r="HZ392" s="188"/>
      <c r="IA392" s="188"/>
      <c r="IB392" s="188"/>
      <c r="IC392" s="188"/>
      <c r="ID392" s="188"/>
      <c r="IE392" s="188"/>
      <c r="IF392" s="188"/>
      <c r="IG392" s="188"/>
      <c r="IH392" s="188"/>
      <c r="II392" s="188"/>
      <c r="IJ392" s="188"/>
      <c r="IK392" s="188"/>
      <c r="IL392" s="401"/>
    </row>
    <row r="393" spans="193:246">
      <c r="GK393" s="376"/>
      <c r="GL393" s="362"/>
      <c r="GM393" s="307"/>
      <c r="GN393" s="224"/>
      <c r="GO393" s="188"/>
      <c r="GP393" s="923"/>
      <c r="GQ393" s="219"/>
      <c r="GR393" s="188"/>
      <c r="GS393" s="188"/>
      <c r="GT393" s="224"/>
      <c r="GU393" s="224"/>
      <c r="GV393" s="224"/>
      <c r="GW393" s="224"/>
      <c r="GX393" s="224"/>
      <c r="GY393" s="188"/>
      <c r="GZ393" s="401"/>
      <c r="HA393" s="188"/>
      <c r="HB393" s="188"/>
      <c r="HC393" s="188"/>
      <c r="HD393" s="188"/>
      <c r="HE393" s="188"/>
      <c r="HF393" s="188"/>
      <c r="HG393" s="188"/>
      <c r="HH393" s="401"/>
      <c r="HI393" s="188"/>
      <c r="HJ393" s="188"/>
      <c r="HK393" s="188"/>
      <c r="HL393" s="188"/>
      <c r="HM393" s="188"/>
      <c r="HN393" s="188"/>
      <c r="HO393" s="188"/>
      <c r="HP393" s="401"/>
      <c r="HQ393" s="188"/>
      <c r="HR393" s="188"/>
      <c r="HS393" s="188"/>
      <c r="HT393" s="188"/>
      <c r="HU393" s="188"/>
      <c r="HV393" s="188"/>
      <c r="HW393" s="188"/>
      <c r="HX393" s="188"/>
      <c r="HZ393" s="188"/>
      <c r="IA393" s="188"/>
      <c r="IB393" s="188"/>
      <c r="IC393" s="188"/>
      <c r="ID393" s="188"/>
      <c r="IE393" s="188"/>
      <c r="IF393" s="188"/>
      <c r="IG393" s="188"/>
      <c r="IH393" s="188"/>
      <c r="II393" s="188"/>
      <c r="IJ393" s="188"/>
      <c r="IK393" s="188"/>
      <c r="IL393" s="401"/>
    </row>
    <row r="394" spans="193:246">
      <c r="GK394" s="376"/>
      <c r="GL394" s="362"/>
      <c r="GM394" s="307"/>
      <c r="GN394" s="224"/>
      <c r="GO394" s="188"/>
      <c r="GP394" s="923"/>
      <c r="GQ394" s="219"/>
      <c r="GR394" s="188"/>
      <c r="GS394" s="188"/>
      <c r="GT394" s="224"/>
      <c r="GU394" s="224"/>
      <c r="GV394" s="224"/>
      <c r="GW394" s="224"/>
      <c r="GX394" s="224"/>
      <c r="GY394" s="188"/>
      <c r="GZ394" s="401"/>
      <c r="HA394" s="188"/>
      <c r="HB394" s="188"/>
      <c r="HC394" s="188"/>
      <c r="HD394" s="188"/>
      <c r="HE394" s="188"/>
      <c r="HF394" s="188"/>
      <c r="HG394" s="188"/>
      <c r="HH394" s="401"/>
      <c r="HI394" s="188"/>
      <c r="HJ394" s="188"/>
      <c r="HK394" s="188"/>
      <c r="HL394" s="188"/>
      <c r="HM394" s="188"/>
      <c r="HN394" s="188"/>
      <c r="HO394" s="188"/>
      <c r="HP394" s="401"/>
      <c r="HQ394" s="188"/>
      <c r="HR394" s="188"/>
      <c r="HS394" s="188"/>
      <c r="HT394" s="188"/>
      <c r="HU394" s="188"/>
      <c r="HV394" s="188"/>
      <c r="HW394" s="188"/>
      <c r="HX394" s="188"/>
      <c r="HZ394" s="188"/>
      <c r="IA394" s="188"/>
      <c r="IB394" s="188"/>
      <c r="IC394" s="188"/>
      <c r="ID394" s="188"/>
      <c r="IE394" s="188"/>
      <c r="IF394" s="188"/>
      <c r="IG394" s="188"/>
      <c r="IH394" s="188"/>
      <c r="II394" s="188"/>
      <c r="IJ394" s="188"/>
      <c r="IK394" s="188"/>
      <c r="IL394" s="401"/>
    </row>
    <row r="395" spans="193:246">
      <c r="GK395" s="376"/>
      <c r="GL395" s="362"/>
      <c r="GM395" s="307"/>
      <c r="GN395" s="224"/>
      <c r="GO395" s="188"/>
      <c r="GP395" s="923"/>
      <c r="GQ395" s="219"/>
      <c r="GR395" s="188"/>
      <c r="GS395" s="188"/>
      <c r="GT395" s="224"/>
      <c r="GU395" s="224"/>
      <c r="GV395" s="224"/>
      <c r="GW395" s="224"/>
      <c r="GX395" s="224"/>
      <c r="GY395" s="188"/>
      <c r="GZ395" s="401"/>
      <c r="HA395" s="188"/>
      <c r="HB395" s="188"/>
      <c r="HC395" s="188"/>
      <c r="HD395" s="188"/>
      <c r="HE395" s="188"/>
      <c r="HF395" s="188"/>
      <c r="HG395" s="188"/>
      <c r="HH395" s="401"/>
      <c r="HI395" s="188"/>
      <c r="HJ395" s="188"/>
      <c r="HK395" s="188"/>
      <c r="HL395" s="188"/>
      <c r="HM395" s="188"/>
      <c r="HN395" s="188"/>
      <c r="HO395" s="188"/>
      <c r="HP395" s="401"/>
      <c r="HQ395" s="188"/>
      <c r="HR395" s="188"/>
      <c r="HS395" s="188"/>
      <c r="HT395" s="188"/>
      <c r="HU395" s="188"/>
      <c r="HV395" s="188"/>
      <c r="HW395" s="188"/>
      <c r="HX395" s="188"/>
      <c r="HZ395" s="188"/>
      <c r="IA395" s="188"/>
      <c r="IB395" s="188"/>
      <c r="IC395" s="188"/>
      <c r="ID395" s="188"/>
      <c r="IE395" s="188"/>
      <c r="IF395" s="188"/>
      <c r="IG395" s="188"/>
      <c r="IH395" s="188"/>
      <c r="II395" s="188"/>
      <c r="IJ395" s="188"/>
      <c r="IK395" s="188"/>
      <c r="IL395" s="401"/>
    </row>
    <row r="396" spans="193:246">
      <c r="GK396" s="376"/>
      <c r="GL396" s="362"/>
      <c r="GM396" s="307"/>
      <c r="GN396" s="224"/>
      <c r="GO396" s="188"/>
      <c r="GP396" s="923"/>
      <c r="GQ396" s="219"/>
      <c r="GR396" s="188"/>
      <c r="GS396" s="188"/>
      <c r="GT396" s="224"/>
      <c r="GU396" s="224"/>
      <c r="GV396" s="224"/>
      <c r="GW396" s="224"/>
      <c r="GX396" s="224"/>
      <c r="GY396" s="188"/>
      <c r="GZ396" s="401"/>
      <c r="HA396" s="188"/>
      <c r="HB396" s="188"/>
      <c r="HC396" s="188"/>
      <c r="HD396" s="188"/>
      <c r="HE396" s="188"/>
      <c r="HF396" s="188"/>
      <c r="HG396" s="188"/>
      <c r="HH396" s="401"/>
      <c r="HI396" s="188"/>
      <c r="HJ396" s="188"/>
      <c r="HK396" s="188"/>
      <c r="HL396" s="188"/>
      <c r="HM396" s="188"/>
      <c r="HN396" s="188"/>
      <c r="HO396" s="188"/>
      <c r="HP396" s="401"/>
      <c r="HQ396" s="188"/>
      <c r="HR396" s="188"/>
      <c r="HS396" s="188"/>
      <c r="HT396" s="188"/>
      <c r="HU396" s="188"/>
      <c r="HV396" s="188"/>
      <c r="HW396" s="188"/>
      <c r="HX396" s="188"/>
      <c r="HZ396" s="188"/>
      <c r="IA396" s="188"/>
      <c r="IB396" s="188"/>
      <c r="IC396" s="188"/>
      <c r="ID396" s="188"/>
      <c r="IE396" s="188"/>
      <c r="IF396" s="188"/>
      <c r="IG396" s="188"/>
      <c r="IH396" s="188"/>
      <c r="II396" s="188"/>
      <c r="IJ396" s="188"/>
      <c r="IK396" s="188"/>
      <c r="IL396" s="401"/>
    </row>
    <row r="397" spans="193:246">
      <c r="GK397" s="376"/>
      <c r="GL397" s="362"/>
      <c r="GM397" s="307"/>
      <c r="GN397" s="224"/>
      <c r="GO397" s="188"/>
      <c r="GP397" s="923"/>
      <c r="GQ397" s="219"/>
      <c r="GR397" s="188"/>
      <c r="GS397" s="188"/>
      <c r="GT397" s="224"/>
      <c r="GU397" s="224"/>
      <c r="GV397" s="224"/>
      <c r="GW397" s="224"/>
      <c r="GX397" s="224"/>
      <c r="GY397" s="188"/>
      <c r="GZ397" s="401"/>
      <c r="HA397" s="188"/>
      <c r="HB397" s="188"/>
      <c r="HC397" s="188"/>
      <c r="HD397" s="188"/>
      <c r="HE397" s="188"/>
      <c r="HF397" s="188"/>
      <c r="HG397" s="188"/>
      <c r="HH397" s="401"/>
      <c r="HI397" s="188"/>
      <c r="HJ397" s="188"/>
      <c r="HK397" s="188"/>
      <c r="HL397" s="188"/>
      <c r="HM397" s="188"/>
      <c r="HN397" s="188"/>
      <c r="HO397" s="188"/>
      <c r="HP397" s="401"/>
      <c r="HQ397" s="188"/>
      <c r="HR397" s="188"/>
      <c r="HS397" s="188"/>
      <c r="HT397" s="188"/>
      <c r="HU397" s="188"/>
      <c r="HV397" s="188"/>
      <c r="HW397" s="188"/>
      <c r="HX397" s="188"/>
      <c r="HZ397" s="188"/>
      <c r="IA397" s="188"/>
      <c r="IB397" s="188"/>
      <c r="IC397" s="188"/>
      <c r="ID397" s="188"/>
      <c r="IE397" s="188"/>
      <c r="IF397" s="188"/>
      <c r="IG397" s="188"/>
      <c r="IH397" s="188"/>
      <c r="II397" s="188"/>
      <c r="IJ397" s="188"/>
      <c r="IK397" s="188"/>
      <c r="IL397" s="401"/>
    </row>
    <row r="398" spans="193:246">
      <c r="GK398" s="376"/>
      <c r="GL398" s="362"/>
      <c r="GM398" s="307"/>
      <c r="GN398" s="224"/>
      <c r="GO398" s="188"/>
      <c r="GP398" s="923"/>
      <c r="GQ398" s="219"/>
      <c r="GR398" s="188"/>
      <c r="GS398" s="188"/>
      <c r="GT398" s="224"/>
      <c r="GU398" s="224"/>
      <c r="GV398" s="224"/>
      <c r="GW398" s="224"/>
      <c r="GX398" s="224"/>
      <c r="GY398" s="188"/>
      <c r="GZ398" s="401"/>
      <c r="HA398" s="188"/>
      <c r="HB398" s="188"/>
      <c r="HC398" s="188"/>
      <c r="HD398" s="188"/>
      <c r="HE398" s="188"/>
      <c r="HF398" s="188"/>
      <c r="HG398" s="188"/>
      <c r="HH398" s="401"/>
      <c r="HI398" s="188"/>
      <c r="HJ398" s="188"/>
      <c r="HK398" s="188"/>
      <c r="HL398" s="188"/>
      <c r="HM398" s="188"/>
      <c r="HN398" s="188"/>
      <c r="HO398" s="188"/>
      <c r="HP398" s="401"/>
      <c r="HQ398" s="188"/>
      <c r="HR398" s="188"/>
      <c r="HS398" s="188"/>
      <c r="HT398" s="188"/>
      <c r="HU398" s="188"/>
      <c r="HV398" s="188"/>
      <c r="HW398" s="188"/>
      <c r="HX398" s="188"/>
      <c r="HZ398" s="188"/>
      <c r="IA398" s="188"/>
      <c r="IB398" s="188"/>
      <c r="IC398" s="188"/>
      <c r="ID398" s="188"/>
      <c r="IE398" s="188"/>
      <c r="IF398" s="188"/>
      <c r="IG398" s="188"/>
      <c r="IH398" s="188"/>
      <c r="II398" s="188"/>
      <c r="IJ398" s="188"/>
      <c r="IK398" s="188"/>
      <c r="IL398" s="401"/>
    </row>
    <row r="399" spans="193:246">
      <c r="GK399" s="376"/>
      <c r="GL399" s="362"/>
      <c r="GM399" s="307"/>
      <c r="GN399" s="224"/>
      <c r="GO399" s="188"/>
      <c r="GP399" s="923"/>
      <c r="GQ399" s="219"/>
      <c r="GR399" s="188"/>
      <c r="GS399" s="188"/>
      <c r="GT399" s="224"/>
      <c r="GU399" s="224"/>
      <c r="GV399" s="224"/>
      <c r="GW399" s="224"/>
      <c r="GX399" s="224"/>
      <c r="GY399" s="188"/>
      <c r="GZ399" s="401"/>
      <c r="HA399" s="188"/>
      <c r="HB399" s="188"/>
      <c r="HC399" s="188"/>
      <c r="HD399" s="188"/>
      <c r="HE399" s="188"/>
      <c r="HF399" s="188"/>
      <c r="HG399" s="188"/>
      <c r="HH399" s="401"/>
      <c r="HI399" s="188"/>
      <c r="HJ399" s="188"/>
      <c r="HK399" s="188"/>
      <c r="HL399" s="188"/>
      <c r="HM399" s="188"/>
      <c r="HN399" s="188"/>
      <c r="HO399" s="188"/>
      <c r="HP399" s="401"/>
      <c r="HQ399" s="188"/>
      <c r="HR399" s="188"/>
      <c r="HS399" s="188"/>
      <c r="HT399" s="188"/>
      <c r="HU399" s="188"/>
      <c r="HV399" s="188"/>
      <c r="HW399" s="188"/>
      <c r="HX399" s="188"/>
      <c r="HZ399" s="188"/>
      <c r="IA399" s="188"/>
      <c r="IB399" s="188"/>
      <c r="IC399" s="188"/>
      <c r="ID399" s="188"/>
      <c r="IE399" s="188"/>
      <c r="IF399" s="188"/>
      <c r="IG399" s="188"/>
      <c r="IH399" s="188"/>
      <c r="II399" s="188"/>
      <c r="IJ399" s="188"/>
      <c r="IK399" s="188"/>
      <c r="IL399" s="401"/>
    </row>
    <row r="400" spans="193:246">
      <c r="GK400" s="376"/>
      <c r="GL400" s="362"/>
      <c r="GM400" s="307"/>
      <c r="GN400" s="224"/>
      <c r="GO400" s="188"/>
      <c r="GP400" s="923"/>
      <c r="GQ400" s="219"/>
      <c r="GR400" s="188"/>
      <c r="GS400" s="188"/>
      <c r="GT400" s="224"/>
      <c r="GU400" s="224"/>
      <c r="GV400" s="224"/>
      <c r="GW400" s="224"/>
      <c r="GX400" s="224"/>
      <c r="GY400" s="188"/>
      <c r="GZ400" s="401"/>
      <c r="HA400" s="188"/>
      <c r="HB400" s="188"/>
      <c r="HC400" s="188"/>
      <c r="HD400" s="188"/>
      <c r="HE400" s="188"/>
      <c r="HF400" s="188"/>
      <c r="HG400" s="188"/>
      <c r="HH400" s="401"/>
      <c r="HI400" s="188"/>
      <c r="HJ400" s="188"/>
      <c r="HK400" s="188"/>
      <c r="HL400" s="188"/>
      <c r="HM400" s="188"/>
      <c r="HN400" s="188"/>
      <c r="HO400" s="188"/>
      <c r="HP400" s="401"/>
      <c r="HQ400" s="188"/>
      <c r="HR400" s="188"/>
      <c r="HS400" s="188"/>
      <c r="HT400" s="188"/>
      <c r="HU400" s="188"/>
      <c r="HV400" s="188"/>
      <c r="HW400" s="188"/>
      <c r="HX400" s="188"/>
      <c r="HZ400" s="188"/>
      <c r="IA400" s="188"/>
      <c r="IB400" s="188"/>
      <c r="IC400" s="188"/>
      <c r="ID400" s="188"/>
      <c r="IE400" s="188"/>
      <c r="IF400" s="188"/>
      <c r="IG400" s="188"/>
      <c r="IH400" s="188"/>
      <c r="II400" s="188"/>
      <c r="IJ400" s="188"/>
      <c r="IK400" s="188"/>
      <c r="IL400" s="401"/>
    </row>
    <row r="401" spans="193:246">
      <c r="GK401" s="376"/>
      <c r="GL401" s="362"/>
      <c r="GM401" s="307"/>
      <c r="GN401" s="224"/>
      <c r="GO401" s="188"/>
      <c r="GP401" s="923"/>
      <c r="GQ401" s="219"/>
      <c r="GR401" s="188"/>
      <c r="GS401" s="188"/>
      <c r="GT401" s="224"/>
      <c r="GU401" s="224"/>
      <c r="GV401" s="224"/>
      <c r="GW401" s="224"/>
      <c r="GX401" s="224"/>
      <c r="GY401" s="188"/>
      <c r="GZ401" s="401"/>
      <c r="HA401" s="188"/>
      <c r="HB401" s="188"/>
      <c r="HC401" s="188"/>
      <c r="HD401" s="188"/>
      <c r="HE401" s="188"/>
      <c r="HF401" s="188"/>
      <c r="HG401" s="188"/>
      <c r="HH401" s="401"/>
      <c r="HI401" s="188"/>
      <c r="HJ401" s="188"/>
      <c r="HK401" s="188"/>
      <c r="HL401" s="188"/>
      <c r="HM401" s="188"/>
      <c r="HN401" s="188"/>
      <c r="HO401" s="188"/>
      <c r="HP401" s="401"/>
      <c r="HQ401" s="188"/>
      <c r="HR401" s="188"/>
      <c r="HS401" s="188"/>
      <c r="HT401" s="188"/>
      <c r="HU401" s="188"/>
      <c r="HV401" s="188"/>
      <c r="HW401" s="188"/>
      <c r="HX401" s="188"/>
      <c r="HZ401" s="188"/>
      <c r="IA401" s="188"/>
      <c r="IB401" s="188"/>
      <c r="IC401" s="188"/>
      <c r="ID401" s="188"/>
      <c r="IE401" s="188"/>
      <c r="IF401" s="188"/>
      <c r="IG401" s="188"/>
      <c r="IH401" s="188"/>
      <c r="II401" s="188"/>
      <c r="IJ401" s="188"/>
      <c r="IK401" s="188"/>
      <c r="IL401" s="401"/>
    </row>
    <row r="402" spans="193:246">
      <c r="GK402" s="376"/>
      <c r="GL402" s="362"/>
      <c r="GM402" s="307"/>
      <c r="GN402" s="224"/>
      <c r="GO402" s="188"/>
      <c r="GP402" s="923"/>
      <c r="GQ402" s="219"/>
      <c r="GR402" s="188"/>
      <c r="GS402" s="188"/>
      <c r="GT402" s="224"/>
      <c r="GU402" s="224"/>
      <c r="GV402" s="224"/>
      <c r="GW402" s="224"/>
      <c r="GX402" s="224"/>
      <c r="GY402" s="188"/>
      <c r="GZ402" s="401"/>
      <c r="HA402" s="188"/>
      <c r="HB402" s="188"/>
      <c r="HC402" s="188"/>
      <c r="HD402" s="188"/>
      <c r="HE402" s="188"/>
      <c r="HF402" s="188"/>
      <c r="HG402" s="188"/>
      <c r="HH402" s="401"/>
      <c r="HI402" s="188"/>
      <c r="HJ402" s="188"/>
      <c r="HK402" s="188"/>
      <c r="HL402" s="188"/>
      <c r="HM402" s="188"/>
      <c r="HN402" s="188"/>
      <c r="HO402" s="188"/>
      <c r="HP402" s="401"/>
      <c r="HQ402" s="188"/>
      <c r="HR402" s="188"/>
      <c r="HS402" s="188"/>
      <c r="HT402" s="188"/>
      <c r="HU402" s="188"/>
      <c r="HV402" s="188"/>
      <c r="HW402" s="188"/>
      <c r="HX402" s="188"/>
      <c r="HZ402" s="188"/>
      <c r="IA402" s="188"/>
      <c r="IB402" s="188"/>
      <c r="IC402" s="188"/>
      <c r="ID402" s="188"/>
      <c r="IE402" s="188"/>
      <c r="IF402" s="188"/>
      <c r="IG402" s="188"/>
      <c r="IH402" s="188"/>
      <c r="II402" s="188"/>
      <c r="IJ402" s="188"/>
      <c r="IK402" s="188"/>
      <c r="IL402" s="401"/>
    </row>
    <row r="403" spans="193:246">
      <c r="GK403" s="376"/>
      <c r="GL403" s="362"/>
      <c r="GM403" s="307"/>
      <c r="GN403" s="224"/>
      <c r="GO403" s="188"/>
      <c r="GP403" s="923"/>
      <c r="GQ403" s="219"/>
      <c r="GR403" s="188"/>
      <c r="GS403" s="188"/>
      <c r="GT403" s="224"/>
      <c r="GU403" s="224"/>
      <c r="GV403" s="224"/>
      <c r="GW403" s="224"/>
      <c r="GX403" s="224"/>
      <c r="GY403" s="188"/>
      <c r="GZ403" s="401"/>
      <c r="HA403" s="188"/>
      <c r="HB403" s="188"/>
      <c r="HC403" s="188"/>
      <c r="HD403" s="188"/>
      <c r="HE403" s="188"/>
      <c r="HF403" s="188"/>
      <c r="HG403" s="188"/>
      <c r="HH403" s="401"/>
      <c r="HI403" s="188"/>
      <c r="HJ403" s="188"/>
      <c r="HK403" s="188"/>
      <c r="HL403" s="188"/>
      <c r="HM403" s="188"/>
      <c r="HN403" s="188"/>
      <c r="HO403" s="188"/>
      <c r="HP403" s="401"/>
      <c r="HQ403" s="188"/>
      <c r="HR403" s="188"/>
      <c r="HS403" s="188"/>
      <c r="HT403" s="188"/>
      <c r="HU403" s="188"/>
      <c r="HV403" s="188"/>
      <c r="HW403" s="188"/>
      <c r="HX403" s="188"/>
      <c r="HZ403" s="188"/>
      <c r="IA403" s="188"/>
      <c r="IB403" s="188"/>
      <c r="IC403" s="188"/>
      <c r="ID403" s="188"/>
      <c r="IE403" s="188"/>
      <c r="IF403" s="188"/>
      <c r="IG403" s="188"/>
      <c r="IH403" s="188"/>
      <c r="II403" s="188"/>
      <c r="IJ403" s="188"/>
      <c r="IK403" s="188"/>
      <c r="IL403" s="401"/>
    </row>
    <row r="404" spans="193:246">
      <c r="GK404" s="376"/>
      <c r="GL404" s="362"/>
      <c r="GM404" s="307"/>
      <c r="GN404" s="224"/>
      <c r="GO404" s="188"/>
      <c r="GP404" s="923"/>
      <c r="GQ404" s="219"/>
      <c r="GR404" s="188"/>
      <c r="GS404" s="188"/>
      <c r="GT404" s="224"/>
      <c r="GU404" s="224"/>
      <c r="GV404" s="224"/>
      <c r="GW404" s="224"/>
      <c r="GX404" s="224"/>
      <c r="GY404" s="188"/>
      <c r="GZ404" s="401"/>
      <c r="HA404" s="188"/>
      <c r="HB404" s="188"/>
      <c r="HC404" s="188"/>
      <c r="HD404" s="188"/>
      <c r="HE404" s="188"/>
      <c r="HF404" s="188"/>
      <c r="HG404" s="188"/>
      <c r="HH404" s="401"/>
      <c r="HI404" s="188"/>
      <c r="HJ404" s="188"/>
      <c r="HK404" s="188"/>
      <c r="HL404" s="188"/>
      <c r="HM404" s="188"/>
      <c r="HN404" s="188"/>
      <c r="HO404" s="188"/>
      <c r="HP404" s="401"/>
      <c r="HQ404" s="188"/>
      <c r="HR404" s="188"/>
      <c r="HS404" s="188"/>
      <c r="HT404" s="188"/>
      <c r="HU404" s="188"/>
      <c r="HV404" s="188"/>
      <c r="HW404" s="188"/>
      <c r="HX404" s="188"/>
      <c r="HZ404" s="188"/>
      <c r="IA404" s="188"/>
      <c r="IB404" s="188"/>
      <c r="IC404" s="188"/>
      <c r="ID404" s="188"/>
      <c r="IE404" s="188"/>
      <c r="IF404" s="188"/>
      <c r="IG404" s="188"/>
      <c r="IH404" s="188"/>
      <c r="II404" s="188"/>
      <c r="IJ404" s="188"/>
      <c r="IK404" s="188"/>
      <c r="IL404" s="401"/>
    </row>
    <row r="405" spans="193:246">
      <c r="GK405" s="376"/>
      <c r="GL405" s="362"/>
      <c r="GM405" s="307"/>
      <c r="GN405" s="224"/>
      <c r="GO405" s="188"/>
      <c r="GP405" s="923"/>
      <c r="GQ405" s="219"/>
      <c r="GR405" s="188"/>
      <c r="GS405" s="188"/>
      <c r="GT405" s="224"/>
      <c r="GU405" s="224"/>
      <c r="GV405" s="224"/>
      <c r="GW405" s="224"/>
      <c r="GX405" s="224"/>
      <c r="GY405" s="188"/>
      <c r="GZ405" s="401"/>
      <c r="HA405" s="188"/>
      <c r="HB405" s="188"/>
      <c r="HC405" s="188"/>
      <c r="HD405" s="188"/>
      <c r="HE405" s="188"/>
      <c r="HF405" s="188"/>
      <c r="HG405" s="188"/>
      <c r="HH405" s="401"/>
      <c r="HI405" s="188"/>
      <c r="HJ405" s="188"/>
      <c r="HK405" s="188"/>
      <c r="HL405" s="188"/>
      <c r="HM405" s="188"/>
      <c r="HN405" s="188"/>
      <c r="HO405" s="188"/>
      <c r="HP405" s="401"/>
      <c r="HQ405" s="188"/>
      <c r="HR405" s="188"/>
      <c r="HS405" s="188"/>
      <c r="HT405" s="188"/>
      <c r="HU405" s="188"/>
      <c r="HV405" s="188"/>
      <c r="HW405" s="188"/>
      <c r="HX405" s="188"/>
      <c r="HZ405" s="188"/>
      <c r="IA405" s="188"/>
      <c r="IB405" s="188"/>
      <c r="IC405" s="188"/>
      <c r="ID405" s="188"/>
      <c r="IE405" s="188"/>
      <c r="IF405" s="188"/>
      <c r="IG405" s="188"/>
      <c r="IH405" s="188"/>
      <c r="II405" s="188"/>
      <c r="IJ405" s="188"/>
      <c r="IK405" s="188"/>
      <c r="IL405" s="401"/>
    </row>
    <row r="406" spans="193:246">
      <c r="GK406" s="376"/>
      <c r="GL406" s="362"/>
      <c r="GM406" s="307"/>
      <c r="GN406" s="224"/>
      <c r="GO406" s="188"/>
      <c r="GP406" s="923"/>
      <c r="GQ406" s="219"/>
      <c r="GR406" s="188"/>
      <c r="GS406" s="188"/>
      <c r="GT406" s="224"/>
      <c r="GU406" s="224"/>
      <c r="GV406" s="224"/>
      <c r="GW406" s="224"/>
      <c r="GX406" s="224"/>
      <c r="GY406" s="188"/>
      <c r="GZ406" s="401"/>
      <c r="HA406" s="188"/>
      <c r="HB406" s="188"/>
      <c r="HC406" s="188"/>
      <c r="HD406" s="188"/>
      <c r="HE406" s="188"/>
      <c r="HF406" s="188"/>
      <c r="HG406" s="188"/>
      <c r="HH406" s="401"/>
      <c r="HI406" s="188"/>
      <c r="HJ406" s="188"/>
      <c r="HK406" s="188"/>
      <c r="HL406" s="188"/>
      <c r="HM406" s="188"/>
      <c r="HN406" s="188"/>
      <c r="HO406" s="188"/>
      <c r="HP406" s="401"/>
      <c r="HQ406" s="188"/>
      <c r="HR406" s="188"/>
      <c r="HS406" s="188"/>
      <c r="HT406" s="188"/>
      <c r="HU406" s="188"/>
      <c r="HV406" s="188"/>
      <c r="HW406" s="188"/>
      <c r="HX406" s="188"/>
      <c r="HZ406" s="188"/>
      <c r="IA406" s="188"/>
      <c r="IB406" s="188"/>
      <c r="IC406" s="188"/>
      <c r="ID406" s="188"/>
      <c r="IE406" s="188"/>
      <c r="IF406" s="188"/>
      <c r="IG406" s="188"/>
      <c r="IH406" s="188"/>
      <c r="II406" s="188"/>
      <c r="IJ406" s="188"/>
      <c r="IK406" s="188"/>
      <c r="IL406" s="401"/>
    </row>
    <row r="407" spans="193:246">
      <c r="GK407" s="376"/>
      <c r="GL407" s="362"/>
      <c r="GM407" s="307"/>
      <c r="GN407" s="224"/>
      <c r="GO407" s="188"/>
      <c r="GP407" s="923"/>
      <c r="GQ407" s="219"/>
      <c r="GR407" s="188"/>
      <c r="GS407" s="188"/>
      <c r="GT407" s="224"/>
      <c r="GU407" s="224"/>
      <c r="GV407" s="224"/>
      <c r="GW407" s="224"/>
      <c r="GX407" s="224"/>
      <c r="GY407" s="188"/>
      <c r="GZ407" s="401"/>
      <c r="HA407" s="188"/>
      <c r="HB407" s="188"/>
      <c r="HC407" s="188"/>
      <c r="HD407" s="188"/>
      <c r="HE407" s="188"/>
      <c r="HF407" s="188"/>
      <c r="HG407" s="188"/>
      <c r="HH407" s="401"/>
      <c r="HI407" s="188"/>
      <c r="HJ407" s="188"/>
      <c r="HK407" s="188"/>
      <c r="HL407" s="188"/>
      <c r="HM407" s="188"/>
      <c r="HN407" s="188"/>
      <c r="HO407" s="188"/>
      <c r="HP407" s="401"/>
      <c r="HQ407" s="188"/>
      <c r="HR407" s="188"/>
      <c r="HS407" s="188"/>
      <c r="HT407" s="188"/>
      <c r="HU407" s="188"/>
      <c r="HV407" s="188"/>
      <c r="HW407" s="188"/>
      <c r="HX407" s="188"/>
      <c r="HZ407" s="188"/>
      <c r="IA407" s="188"/>
      <c r="IB407" s="188"/>
      <c r="IC407" s="188"/>
      <c r="ID407" s="188"/>
      <c r="IE407" s="188"/>
      <c r="IF407" s="188"/>
      <c r="IG407" s="188"/>
      <c r="IH407" s="188"/>
      <c r="II407" s="188"/>
      <c r="IJ407" s="188"/>
      <c r="IK407" s="188"/>
      <c r="IL407" s="401"/>
    </row>
    <row r="408" spans="193:246">
      <c r="GK408" s="376"/>
      <c r="GL408" s="362"/>
      <c r="GM408" s="307"/>
      <c r="GN408" s="224"/>
      <c r="GO408" s="188"/>
      <c r="GP408" s="923"/>
      <c r="GQ408" s="219"/>
      <c r="GR408" s="188"/>
      <c r="GS408" s="188"/>
      <c r="GT408" s="224"/>
      <c r="GU408" s="224"/>
      <c r="GV408" s="224"/>
      <c r="GW408" s="224"/>
      <c r="GX408" s="224"/>
      <c r="GY408" s="188"/>
      <c r="GZ408" s="401"/>
      <c r="HA408" s="188"/>
      <c r="HB408" s="188"/>
      <c r="HC408" s="188"/>
      <c r="HD408" s="188"/>
      <c r="HE408" s="188"/>
      <c r="HF408" s="188"/>
      <c r="HG408" s="188"/>
      <c r="HH408" s="401"/>
      <c r="HI408" s="188"/>
      <c r="HJ408" s="188"/>
      <c r="HK408" s="188"/>
      <c r="HL408" s="188"/>
      <c r="HM408" s="188"/>
      <c r="HN408" s="188"/>
      <c r="HO408" s="188"/>
      <c r="HP408" s="401"/>
      <c r="HQ408" s="188"/>
      <c r="HR408" s="188"/>
      <c r="HS408" s="188"/>
      <c r="HT408" s="188"/>
      <c r="HU408" s="188"/>
      <c r="HV408" s="188"/>
      <c r="HW408" s="188"/>
      <c r="HX408" s="188"/>
      <c r="HZ408" s="188"/>
      <c r="IA408" s="188"/>
      <c r="IB408" s="188"/>
      <c r="IC408" s="188"/>
      <c r="ID408" s="188"/>
      <c r="IE408" s="188"/>
      <c r="IF408" s="188"/>
      <c r="IG408" s="188"/>
      <c r="IH408" s="188"/>
      <c r="II408" s="188"/>
      <c r="IJ408" s="188"/>
      <c r="IK408" s="188"/>
      <c r="IL408" s="401"/>
    </row>
    <row r="409" spans="193:246">
      <c r="GK409" s="376"/>
      <c r="GL409" s="362"/>
      <c r="GM409" s="307"/>
      <c r="GN409" s="224"/>
      <c r="GO409" s="188"/>
      <c r="GP409" s="923"/>
      <c r="GQ409" s="219"/>
      <c r="GR409" s="188"/>
      <c r="GS409" s="188"/>
      <c r="GT409" s="224"/>
      <c r="GU409" s="224"/>
      <c r="GV409" s="224"/>
      <c r="GW409" s="224"/>
      <c r="GX409" s="224"/>
      <c r="GY409" s="188"/>
      <c r="GZ409" s="401"/>
      <c r="HA409" s="188"/>
      <c r="HB409" s="188"/>
      <c r="HC409" s="188"/>
      <c r="HD409" s="188"/>
      <c r="HE409" s="188"/>
      <c r="HF409" s="188"/>
      <c r="HG409" s="188"/>
      <c r="HH409" s="401"/>
      <c r="HI409" s="188"/>
      <c r="HJ409" s="188"/>
      <c r="HK409" s="188"/>
      <c r="HL409" s="188"/>
      <c r="HM409" s="188"/>
      <c r="HN409" s="188"/>
      <c r="HO409" s="188"/>
      <c r="HP409" s="401"/>
      <c r="HQ409" s="188"/>
      <c r="HR409" s="188"/>
      <c r="HS409" s="188"/>
      <c r="HT409" s="188"/>
      <c r="HU409" s="188"/>
      <c r="HV409" s="188"/>
      <c r="HW409" s="188"/>
      <c r="HX409" s="188"/>
      <c r="HZ409" s="188"/>
      <c r="IA409" s="188"/>
      <c r="IB409" s="188"/>
      <c r="IC409" s="188"/>
      <c r="ID409" s="188"/>
      <c r="IE409" s="188"/>
      <c r="IF409" s="188"/>
      <c r="IG409" s="188"/>
      <c r="IH409" s="188"/>
      <c r="II409" s="188"/>
      <c r="IJ409" s="188"/>
      <c r="IK409" s="188"/>
      <c r="IL409" s="401"/>
    </row>
    <row r="410" spans="193:246">
      <c r="GK410" s="376"/>
      <c r="GL410" s="362"/>
      <c r="GM410" s="307"/>
      <c r="GN410" s="224"/>
      <c r="GO410" s="188"/>
      <c r="GP410" s="923"/>
      <c r="GQ410" s="219"/>
      <c r="GR410" s="188"/>
      <c r="GS410" s="188"/>
      <c r="GT410" s="224"/>
      <c r="GU410" s="224"/>
      <c r="GV410" s="224"/>
      <c r="GW410" s="224"/>
      <c r="GX410" s="224"/>
      <c r="GY410" s="188"/>
      <c r="GZ410" s="401"/>
      <c r="HA410" s="188"/>
      <c r="HB410" s="188"/>
      <c r="HC410" s="188"/>
      <c r="HD410" s="188"/>
      <c r="HE410" s="188"/>
      <c r="HF410" s="188"/>
      <c r="HG410" s="188"/>
      <c r="HH410" s="401"/>
      <c r="HI410" s="188"/>
      <c r="HJ410" s="188"/>
      <c r="HK410" s="188"/>
      <c r="HL410" s="188"/>
      <c r="HM410" s="188"/>
      <c r="HN410" s="188"/>
      <c r="HO410" s="188"/>
      <c r="HP410" s="401"/>
      <c r="HQ410" s="188"/>
      <c r="HR410" s="188"/>
      <c r="HS410" s="188"/>
      <c r="HT410" s="188"/>
      <c r="HU410" s="188"/>
      <c r="HV410" s="188"/>
      <c r="HW410" s="188"/>
      <c r="HX410" s="188"/>
      <c r="HZ410" s="188"/>
      <c r="IA410" s="188"/>
      <c r="IB410" s="188"/>
      <c r="IC410" s="188"/>
      <c r="ID410" s="188"/>
      <c r="IE410" s="188"/>
      <c r="IF410" s="188"/>
      <c r="IG410" s="188"/>
      <c r="IH410" s="188"/>
      <c r="II410" s="188"/>
      <c r="IJ410" s="188"/>
      <c r="IK410" s="188"/>
      <c r="IL410" s="401"/>
    </row>
    <row r="411" spans="193:246">
      <c r="GK411" s="376"/>
      <c r="GL411" s="362"/>
      <c r="GM411" s="307"/>
      <c r="GN411" s="224"/>
      <c r="GO411" s="188"/>
      <c r="GP411" s="923"/>
      <c r="GQ411" s="219"/>
      <c r="GR411" s="188"/>
      <c r="GS411" s="188"/>
      <c r="GT411" s="224"/>
      <c r="GU411" s="224"/>
      <c r="GV411" s="224"/>
      <c r="GW411" s="224"/>
      <c r="GX411" s="224"/>
      <c r="GY411" s="188"/>
      <c r="GZ411" s="401"/>
      <c r="HA411" s="188"/>
      <c r="HB411" s="188"/>
      <c r="HC411" s="188"/>
      <c r="HD411" s="188"/>
      <c r="HE411" s="188"/>
      <c r="HF411" s="188"/>
      <c r="HG411" s="188"/>
      <c r="HH411" s="401"/>
      <c r="HI411" s="188"/>
      <c r="HJ411" s="188"/>
      <c r="HK411" s="188"/>
      <c r="HL411" s="188"/>
      <c r="HM411" s="188"/>
      <c r="HN411" s="188"/>
      <c r="HO411" s="188"/>
      <c r="HP411" s="401"/>
      <c r="HQ411" s="188"/>
      <c r="HR411" s="188"/>
      <c r="HS411" s="188"/>
      <c r="HT411" s="188"/>
      <c r="HU411" s="188"/>
      <c r="HV411" s="188"/>
      <c r="HW411" s="188"/>
      <c r="HX411" s="188"/>
      <c r="HZ411" s="188"/>
      <c r="IA411" s="188"/>
      <c r="IB411" s="188"/>
      <c r="IC411" s="188"/>
      <c r="ID411" s="188"/>
      <c r="IE411" s="188"/>
      <c r="IF411" s="188"/>
      <c r="IG411" s="188"/>
      <c r="IH411" s="188"/>
      <c r="II411" s="188"/>
      <c r="IJ411" s="188"/>
      <c r="IK411" s="188"/>
      <c r="IL411" s="401"/>
    </row>
    <row r="412" spans="193:246">
      <c r="GK412" s="376"/>
      <c r="GL412" s="362"/>
      <c r="GM412" s="307"/>
      <c r="GN412" s="224"/>
      <c r="GO412" s="188"/>
      <c r="GP412" s="923"/>
      <c r="GQ412" s="219"/>
      <c r="GR412" s="188"/>
      <c r="GS412" s="188"/>
      <c r="GT412" s="224"/>
      <c r="GU412" s="224"/>
      <c r="GV412" s="224"/>
      <c r="GW412" s="224"/>
      <c r="GX412" s="224"/>
      <c r="GY412" s="188"/>
      <c r="GZ412" s="401"/>
      <c r="HA412" s="188"/>
      <c r="HB412" s="188"/>
      <c r="HC412" s="188"/>
      <c r="HD412" s="188"/>
      <c r="HE412" s="188"/>
      <c r="HF412" s="188"/>
      <c r="HG412" s="188"/>
      <c r="HH412" s="401"/>
      <c r="HI412" s="188"/>
      <c r="HJ412" s="188"/>
      <c r="HK412" s="188"/>
      <c r="HL412" s="188"/>
      <c r="HM412" s="188"/>
      <c r="HN412" s="188"/>
      <c r="HO412" s="188"/>
      <c r="HP412" s="401"/>
      <c r="HQ412" s="188"/>
      <c r="HR412" s="188"/>
      <c r="HS412" s="188"/>
      <c r="HT412" s="188"/>
      <c r="HU412" s="188"/>
      <c r="HV412" s="188"/>
      <c r="HW412" s="188"/>
      <c r="HX412" s="188"/>
      <c r="HZ412" s="188"/>
      <c r="IA412" s="188"/>
      <c r="IB412" s="188"/>
      <c r="IC412" s="188"/>
      <c r="ID412" s="188"/>
      <c r="IE412" s="188"/>
      <c r="IF412" s="188"/>
      <c r="IG412" s="188"/>
      <c r="IH412" s="188"/>
      <c r="II412" s="188"/>
      <c r="IJ412" s="188"/>
      <c r="IK412" s="188"/>
      <c r="IL412" s="401"/>
    </row>
    <row r="413" spans="193:246">
      <c r="GK413" s="376"/>
      <c r="GL413" s="362"/>
      <c r="GM413" s="307"/>
      <c r="GN413" s="224"/>
      <c r="GO413" s="188"/>
      <c r="GP413" s="923"/>
      <c r="GQ413" s="219"/>
      <c r="GR413" s="188"/>
      <c r="GS413" s="188"/>
      <c r="GT413" s="224"/>
      <c r="GU413" s="224"/>
      <c r="GV413" s="224"/>
      <c r="GW413" s="224"/>
      <c r="GX413" s="224"/>
      <c r="GY413" s="188"/>
      <c r="GZ413" s="401"/>
      <c r="HA413" s="188"/>
      <c r="HB413" s="188"/>
      <c r="HC413" s="188"/>
      <c r="HD413" s="188"/>
      <c r="HE413" s="188"/>
      <c r="HF413" s="188"/>
      <c r="HG413" s="188"/>
      <c r="HH413" s="401"/>
      <c r="HI413" s="188"/>
      <c r="HJ413" s="188"/>
      <c r="HK413" s="188"/>
      <c r="HL413" s="188"/>
      <c r="HM413" s="188"/>
      <c r="HN413" s="188"/>
      <c r="HO413" s="188"/>
      <c r="HP413" s="401"/>
      <c r="HQ413" s="188"/>
      <c r="HR413" s="188"/>
      <c r="HS413" s="188"/>
      <c r="HT413" s="188"/>
      <c r="HU413" s="188"/>
      <c r="HV413" s="188"/>
      <c r="HW413" s="188"/>
      <c r="HX413" s="188"/>
      <c r="HZ413" s="188"/>
      <c r="IA413" s="188"/>
      <c r="IB413" s="188"/>
      <c r="IC413" s="188"/>
      <c r="ID413" s="188"/>
      <c r="IE413" s="188"/>
      <c r="IF413" s="188"/>
      <c r="IG413" s="188"/>
      <c r="IH413" s="188"/>
      <c r="II413" s="188"/>
      <c r="IJ413" s="188"/>
      <c r="IK413" s="188"/>
      <c r="IL413" s="401"/>
    </row>
    <row r="414" spans="193:246">
      <c r="GK414" s="376"/>
      <c r="GL414" s="362"/>
      <c r="GM414" s="307"/>
      <c r="GN414" s="224"/>
      <c r="GO414" s="188"/>
      <c r="GP414" s="923"/>
      <c r="GQ414" s="219"/>
      <c r="GR414" s="188"/>
      <c r="GS414" s="188"/>
      <c r="GT414" s="224"/>
      <c r="GU414" s="224"/>
      <c r="GV414" s="224"/>
      <c r="GW414" s="224"/>
      <c r="GX414" s="224"/>
      <c r="GY414" s="188"/>
      <c r="GZ414" s="401"/>
      <c r="HA414" s="188"/>
      <c r="HB414" s="188"/>
      <c r="HC414" s="188"/>
      <c r="HD414" s="188"/>
      <c r="HE414" s="188"/>
      <c r="HF414" s="188"/>
      <c r="HG414" s="188"/>
      <c r="HH414" s="401"/>
      <c r="HI414" s="188"/>
      <c r="HJ414" s="188"/>
      <c r="HK414" s="188"/>
      <c r="HL414" s="188"/>
      <c r="HM414" s="188"/>
      <c r="HN414" s="188"/>
      <c r="HO414" s="188"/>
      <c r="HP414" s="401"/>
      <c r="HQ414" s="188"/>
      <c r="HR414" s="188"/>
      <c r="HS414" s="188"/>
      <c r="HT414" s="188"/>
      <c r="HU414" s="188"/>
      <c r="HV414" s="188"/>
      <c r="HW414" s="188"/>
      <c r="HX414" s="188"/>
      <c r="HZ414" s="188"/>
      <c r="IA414" s="188"/>
      <c r="IB414" s="188"/>
      <c r="IC414" s="188"/>
      <c r="ID414" s="188"/>
      <c r="IE414" s="188"/>
      <c r="IF414" s="188"/>
      <c r="IG414" s="188"/>
      <c r="IH414" s="188"/>
      <c r="II414" s="188"/>
      <c r="IJ414" s="188"/>
      <c r="IK414" s="188"/>
      <c r="IL414" s="401"/>
    </row>
    <row r="415" spans="193:246">
      <c r="GK415" s="376"/>
      <c r="GL415" s="362"/>
      <c r="GM415" s="307"/>
      <c r="GN415" s="224"/>
      <c r="GO415" s="188"/>
      <c r="GP415" s="923"/>
      <c r="GQ415" s="219"/>
      <c r="GR415" s="188"/>
      <c r="GS415" s="188"/>
      <c r="GT415" s="224"/>
      <c r="GU415" s="224"/>
      <c r="GV415" s="224"/>
      <c r="GW415" s="224"/>
      <c r="GX415" s="224"/>
      <c r="GY415" s="188"/>
      <c r="GZ415" s="401"/>
      <c r="HA415" s="188"/>
      <c r="HB415" s="188"/>
      <c r="HC415" s="188"/>
      <c r="HD415" s="188"/>
      <c r="HE415" s="188"/>
      <c r="HF415" s="188"/>
      <c r="HG415" s="188"/>
      <c r="HH415" s="401"/>
      <c r="HI415" s="188"/>
      <c r="HJ415" s="188"/>
      <c r="HK415" s="188"/>
      <c r="HL415" s="188"/>
      <c r="HM415" s="188"/>
      <c r="HN415" s="188"/>
      <c r="HO415" s="188"/>
      <c r="HP415" s="401"/>
      <c r="HQ415" s="188"/>
      <c r="HR415" s="188"/>
      <c r="HS415" s="188"/>
      <c r="HT415" s="188"/>
      <c r="HU415" s="188"/>
      <c r="HV415" s="188"/>
      <c r="HW415" s="188"/>
      <c r="HX415" s="188"/>
      <c r="HZ415" s="188"/>
      <c r="IA415" s="188"/>
      <c r="IB415" s="188"/>
      <c r="IC415" s="188"/>
      <c r="ID415" s="188"/>
      <c r="IE415" s="188"/>
      <c r="IF415" s="188"/>
      <c r="IG415" s="188"/>
      <c r="IH415" s="188"/>
      <c r="II415" s="188"/>
      <c r="IJ415" s="188"/>
      <c r="IK415" s="188"/>
      <c r="IL415" s="401"/>
    </row>
    <row r="416" spans="193:246">
      <c r="GK416" s="376"/>
      <c r="GL416" s="362"/>
      <c r="GM416" s="307"/>
      <c r="GN416" s="224"/>
      <c r="GO416" s="188"/>
      <c r="GP416" s="923"/>
      <c r="GQ416" s="219"/>
      <c r="GR416" s="188"/>
      <c r="GS416" s="188"/>
      <c r="GT416" s="224"/>
      <c r="GU416" s="224"/>
      <c r="GV416" s="224"/>
      <c r="GW416" s="224"/>
      <c r="GX416" s="224"/>
      <c r="GY416" s="188"/>
      <c r="GZ416" s="401"/>
      <c r="HA416" s="188"/>
      <c r="HB416" s="188"/>
      <c r="HC416" s="188"/>
      <c r="HD416" s="188"/>
      <c r="HE416" s="188"/>
      <c r="HF416" s="188"/>
      <c r="HG416" s="188"/>
      <c r="HH416" s="401"/>
      <c r="HI416" s="188"/>
      <c r="HJ416" s="188"/>
      <c r="HK416" s="188"/>
      <c r="HL416" s="188"/>
      <c r="HM416" s="188"/>
      <c r="HN416" s="188"/>
      <c r="HO416" s="188"/>
      <c r="HP416" s="401"/>
      <c r="HQ416" s="188"/>
      <c r="HR416" s="188"/>
      <c r="HS416" s="188"/>
      <c r="HT416" s="188"/>
      <c r="HU416" s="188"/>
      <c r="HV416" s="188"/>
      <c r="HW416" s="188"/>
      <c r="HX416" s="188"/>
      <c r="HZ416" s="188"/>
      <c r="IA416" s="188"/>
      <c r="IB416" s="188"/>
      <c r="IC416" s="188"/>
      <c r="ID416" s="188"/>
      <c r="IE416" s="188"/>
      <c r="IF416" s="188"/>
      <c r="IG416" s="188"/>
      <c r="IH416" s="188"/>
      <c r="II416" s="188"/>
      <c r="IJ416" s="188"/>
      <c r="IK416" s="188"/>
      <c r="IL416" s="401"/>
    </row>
    <row r="417" spans="193:246">
      <c r="GK417" s="376"/>
      <c r="GL417" s="362"/>
      <c r="GO417" s="188"/>
      <c r="GP417" s="923"/>
      <c r="GQ417" s="219"/>
      <c r="GR417" s="188"/>
      <c r="GS417" s="188"/>
      <c r="GT417" s="224"/>
      <c r="GU417" s="224"/>
      <c r="GV417" s="224"/>
      <c r="GW417" s="224"/>
      <c r="GX417" s="224"/>
      <c r="GY417" s="188"/>
      <c r="GZ417" s="401"/>
      <c r="HA417" s="188"/>
      <c r="HB417" s="188"/>
      <c r="HC417" s="188"/>
      <c r="HD417" s="188"/>
      <c r="HE417" s="188"/>
      <c r="HF417" s="188"/>
      <c r="HG417" s="188"/>
      <c r="HH417" s="401"/>
      <c r="HI417" s="188"/>
      <c r="HJ417" s="188"/>
      <c r="HK417" s="188"/>
      <c r="HL417" s="188"/>
      <c r="HM417" s="188"/>
      <c r="HN417" s="188"/>
      <c r="HO417" s="188"/>
      <c r="HP417" s="401"/>
      <c r="HQ417" s="188"/>
      <c r="HR417" s="188"/>
      <c r="HS417" s="188"/>
      <c r="HT417" s="188"/>
      <c r="HU417" s="188"/>
      <c r="HV417" s="188"/>
      <c r="HW417" s="188"/>
      <c r="HX417" s="188"/>
      <c r="HZ417" s="188"/>
      <c r="IA417" s="188"/>
      <c r="IB417" s="188"/>
      <c r="IC417" s="188"/>
      <c r="ID417" s="188"/>
      <c r="IE417" s="188"/>
      <c r="IF417" s="188"/>
      <c r="IG417" s="188"/>
      <c r="IH417" s="188"/>
      <c r="II417" s="188"/>
      <c r="IJ417" s="188"/>
      <c r="IK417" s="188"/>
      <c r="IL417" s="401"/>
    </row>
    <row r="418" spans="193:246">
      <c r="GK418" s="376"/>
      <c r="GL418" s="362"/>
      <c r="GP418" s="923"/>
      <c r="GQ418" s="219"/>
      <c r="GR418" s="188"/>
      <c r="GS418" s="188"/>
      <c r="GT418" s="224"/>
      <c r="GU418" s="224"/>
      <c r="GV418" s="224"/>
      <c r="GW418" s="224"/>
      <c r="GX418" s="224"/>
      <c r="GY418" s="188"/>
      <c r="GZ418" s="401"/>
      <c r="HA418" s="188"/>
      <c r="HB418" s="188"/>
      <c r="HC418" s="188"/>
      <c r="HD418" s="188"/>
      <c r="HE418" s="188"/>
      <c r="HF418" s="188"/>
      <c r="HG418" s="188"/>
      <c r="HH418" s="401"/>
      <c r="HI418" s="188"/>
      <c r="HJ418" s="188"/>
      <c r="HK418" s="188"/>
      <c r="HL418" s="188"/>
      <c r="HM418" s="188"/>
      <c r="HN418" s="188"/>
      <c r="HO418" s="188"/>
      <c r="HP418" s="401"/>
      <c r="HQ418" s="188"/>
      <c r="HR418" s="188"/>
      <c r="HS418" s="188"/>
      <c r="HT418" s="188"/>
      <c r="HW418" s="188"/>
      <c r="HX418" s="188"/>
      <c r="HZ418" s="188"/>
      <c r="IA418" s="188"/>
      <c r="IB418" s="188"/>
      <c r="IC418" s="188"/>
      <c r="ID418" s="188"/>
      <c r="IE418" s="188"/>
      <c r="IF418" s="188"/>
      <c r="IG418" s="188"/>
      <c r="IH418" s="188"/>
      <c r="II418" s="188"/>
      <c r="IJ418" s="188"/>
      <c r="IK418" s="188"/>
      <c r="IL418" s="401"/>
    </row>
    <row r="419" spans="193:246">
      <c r="GK419" s="376"/>
      <c r="GL419" s="362"/>
      <c r="GP419" s="923"/>
      <c r="GQ419" s="219"/>
      <c r="GR419" s="188"/>
      <c r="GS419" s="188"/>
      <c r="GT419" s="224"/>
      <c r="GU419" s="224"/>
      <c r="GV419" s="224"/>
      <c r="GW419" s="224"/>
      <c r="GX419" s="224"/>
      <c r="GY419" s="188"/>
      <c r="GZ419" s="401"/>
      <c r="HA419" s="188"/>
      <c r="HB419" s="188"/>
      <c r="HC419" s="188"/>
      <c r="HD419" s="188"/>
      <c r="HE419" s="188"/>
      <c r="HF419" s="188"/>
      <c r="HG419" s="188"/>
      <c r="HH419" s="401"/>
      <c r="HI419" s="188"/>
      <c r="HJ419" s="188"/>
      <c r="HK419" s="188"/>
      <c r="HL419" s="188"/>
      <c r="HM419" s="188"/>
      <c r="HN419" s="188"/>
      <c r="HO419" s="188"/>
      <c r="HP419" s="401"/>
      <c r="HQ419" s="188"/>
      <c r="HR419" s="188"/>
      <c r="HS419" s="188"/>
      <c r="HT419" s="188"/>
      <c r="HW419" s="188"/>
      <c r="HX419" s="188"/>
      <c r="HZ419" s="188"/>
      <c r="IA419" s="188"/>
      <c r="IB419" s="188"/>
      <c r="IC419" s="188"/>
      <c r="ID419" s="188"/>
      <c r="IE419" s="188"/>
      <c r="IF419" s="188"/>
      <c r="IG419" s="188"/>
      <c r="IH419" s="188"/>
      <c r="II419" s="188"/>
      <c r="IJ419" s="188"/>
      <c r="IK419" s="188"/>
      <c r="IL419" s="401"/>
    </row>
    <row r="420" spans="193:246">
      <c r="GK420" s="376"/>
      <c r="GL420" s="362"/>
      <c r="GP420" s="923"/>
      <c r="GQ420" s="219"/>
      <c r="GR420" s="188"/>
      <c r="GS420" s="188"/>
      <c r="GT420" s="224"/>
      <c r="GU420" s="224"/>
      <c r="GV420" s="224"/>
      <c r="GW420" s="224"/>
      <c r="GX420" s="224"/>
      <c r="GY420" s="188"/>
      <c r="GZ420" s="401"/>
      <c r="HA420" s="188"/>
      <c r="HB420" s="188"/>
      <c r="HC420" s="188"/>
      <c r="HD420" s="188"/>
      <c r="HE420" s="188"/>
      <c r="HF420" s="188"/>
      <c r="HG420" s="188"/>
      <c r="HH420" s="401"/>
      <c r="HI420" s="188"/>
      <c r="HJ420" s="188"/>
      <c r="HK420" s="188"/>
      <c r="HL420" s="188"/>
      <c r="HM420" s="188"/>
      <c r="HN420" s="188"/>
      <c r="HO420" s="188"/>
      <c r="HP420" s="401"/>
      <c r="HQ420" s="188"/>
      <c r="HR420" s="188"/>
      <c r="HS420" s="188"/>
      <c r="HT420" s="188"/>
      <c r="HW420" s="188"/>
      <c r="HX420" s="188"/>
      <c r="HZ420" s="188"/>
      <c r="IA420" s="188"/>
      <c r="IB420" s="188"/>
      <c r="IC420" s="188"/>
      <c r="ID420" s="188"/>
      <c r="IE420" s="188"/>
      <c r="IF420" s="188"/>
      <c r="IG420" s="188"/>
      <c r="IH420" s="188"/>
      <c r="II420" s="188"/>
      <c r="IJ420" s="188"/>
      <c r="IK420" s="188"/>
      <c r="IL420" s="401"/>
    </row>
    <row r="421" spans="193:246">
      <c r="GK421" s="376"/>
      <c r="GL421" s="362"/>
      <c r="GP421" s="923"/>
      <c r="GQ421" s="219"/>
      <c r="GR421" s="188"/>
      <c r="GS421" s="188"/>
      <c r="GT421" s="224"/>
      <c r="GU421" s="224"/>
      <c r="GV421" s="224"/>
      <c r="GW421" s="224"/>
      <c r="GX421" s="224"/>
      <c r="GY421" s="188"/>
      <c r="GZ421" s="401"/>
      <c r="HA421" s="188"/>
      <c r="HB421" s="188"/>
      <c r="HC421" s="188"/>
      <c r="HD421" s="188"/>
      <c r="HE421" s="188"/>
      <c r="HF421" s="188"/>
      <c r="HG421" s="188"/>
      <c r="HH421" s="401"/>
      <c r="HI421" s="188"/>
      <c r="HJ421" s="188"/>
      <c r="HK421" s="188"/>
      <c r="HL421" s="188"/>
      <c r="HM421" s="188"/>
      <c r="HN421" s="188"/>
      <c r="HO421" s="188"/>
      <c r="HP421" s="401"/>
      <c r="HW421" s="188"/>
      <c r="HX421" s="188"/>
      <c r="HZ421" s="188"/>
      <c r="IA421" s="188"/>
      <c r="IB421" s="188"/>
      <c r="IC421" s="188"/>
      <c r="ID421" s="188"/>
      <c r="IE421" s="188"/>
      <c r="IF421" s="188"/>
      <c r="IG421" s="188"/>
      <c r="IH421" s="188"/>
      <c r="II421" s="188"/>
      <c r="IJ421" s="188"/>
      <c r="IK421" s="188"/>
      <c r="IL421" s="401"/>
    </row>
    <row r="422" spans="193:246">
      <c r="GK422" s="376"/>
      <c r="GL422" s="362"/>
      <c r="GP422" s="923"/>
      <c r="GQ422" s="219"/>
      <c r="GR422" s="188"/>
      <c r="GS422" s="188"/>
      <c r="GT422" s="224"/>
      <c r="GU422" s="224"/>
      <c r="GV422" s="224"/>
      <c r="GW422" s="224"/>
      <c r="GX422" s="224"/>
      <c r="GY422" s="188"/>
      <c r="GZ422" s="401"/>
      <c r="HA422" s="188"/>
      <c r="HB422" s="188"/>
      <c r="HC422" s="188"/>
      <c r="HD422" s="188"/>
      <c r="HE422" s="188"/>
      <c r="HF422" s="188"/>
      <c r="HG422" s="188"/>
      <c r="HH422" s="401"/>
      <c r="HI422" s="188"/>
      <c r="HJ422" s="188"/>
      <c r="HK422" s="188"/>
      <c r="HL422" s="188"/>
      <c r="HM422" s="188"/>
      <c r="HN422" s="188"/>
      <c r="HO422" s="188"/>
      <c r="HP422" s="401"/>
      <c r="HW422" s="188"/>
      <c r="HX422" s="188"/>
      <c r="HZ422" s="188"/>
      <c r="IA422" s="188"/>
      <c r="IB422" s="188"/>
      <c r="IC422" s="188"/>
      <c r="ID422" s="188"/>
      <c r="IE422" s="188"/>
      <c r="IF422" s="188"/>
      <c r="IG422" s="188"/>
      <c r="IH422" s="188"/>
      <c r="II422" s="188"/>
      <c r="IJ422" s="188"/>
      <c r="IK422" s="188"/>
      <c r="IL422" s="401"/>
    </row>
    <row r="423" spans="193:246">
      <c r="GK423" s="376"/>
      <c r="GL423" s="362"/>
      <c r="GP423" s="923"/>
      <c r="GQ423" s="219"/>
      <c r="GR423" s="188"/>
      <c r="GS423" s="188"/>
      <c r="GT423" s="224"/>
      <c r="GU423" s="224"/>
      <c r="GV423" s="224"/>
      <c r="GW423" s="224"/>
      <c r="GX423" s="224"/>
      <c r="GY423" s="188"/>
      <c r="GZ423" s="401"/>
      <c r="HA423" s="188"/>
      <c r="HB423" s="188"/>
      <c r="HC423" s="188"/>
      <c r="HD423" s="188"/>
      <c r="HE423" s="188"/>
      <c r="HF423" s="188"/>
      <c r="HG423" s="188"/>
      <c r="HH423" s="401"/>
      <c r="HI423" s="188"/>
      <c r="HJ423" s="188"/>
      <c r="HK423" s="188"/>
      <c r="HL423" s="188"/>
      <c r="HM423" s="188"/>
      <c r="HN423" s="188"/>
      <c r="HO423" s="188"/>
      <c r="HW423" s="188"/>
      <c r="HX423" s="188"/>
      <c r="HZ423" s="188"/>
      <c r="IA423" s="188"/>
      <c r="IB423" s="188"/>
      <c r="IC423" s="188"/>
      <c r="ID423" s="188"/>
      <c r="IE423" s="188"/>
      <c r="IF423" s="188"/>
      <c r="IG423" s="188"/>
      <c r="IH423" s="188"/>
      <c r="II423" s="188"/>
      <c r="IJ423" s="188"/>
      <c r="IK423" s="188"/>
      <c r="IL423" s="401"/>
    </row>
    <row r="424" spans="193:246">
      <c r="GK424" s="376"/>
      <c r="GL424" s="362"/>
      <c r="GP424" s="923"/>
      <c r="GQ424" s="219"/>
      <c r="GR424" s="188"/>
      <c r="GS424" s="188"/>
      <c r="GT424" s="224"/>
      <c r="GU424" s="224"/>
      <c r="GV424" s="224"/>
      <c r="GW424" s="224"/>
      <c r="GX424" s="224"/>
      <c r="GY424" s="188"/>
      <c r="GZ424" s="401"/>
      <c r="HA424" s="188"/>
      <c r="HB424" s="188"/>
      <c r="HC424" s="188"/>
      <c r="HD424" s="188"/>
      <c r="HE424" s="188"/>
      <c r="HF424" s="188"/>
      <c r="HG424" s="188"/>
      <c r="HH424" s="401"/>
      <c r="HI424" s="188"/>
      <c r="HJ424" s="188"/>
      <c r="HK424" s="188"/>
      <c r="HL424" s="188"/>
      <c r="HO424" s="188"/>
      <c r="HW424" s="188"/>
      <c r="HX424" s="188"/>
      <c r="HZ424" s="188"/>
      <c r="IA424" s="188"/>
      <c r="IB424" s="188"/>
      <c r="IC424" s="188"/>
      <c r="ID424" s="188"/>
      <c r="IE424" s="188"/>
      <c r="IF424" s="188"/>
      <c r="IG424" s="188"/>
      <c r="IH424" s="188"/>
      <c r="II424" s="188"/>
      <c r="IJ424" s="188"/>
      <c r="IK424" s="188"/>
      <c r="IL424" s="401"/>
    </row>
    <row r="425" spans="193:246">
      <c r="GK425" s="376"/>
      <c r="GL425" s="362"/>
      <c r="GP425" s="923"/>
      <c r="GQ425" s="219"/>
      <c r="GR425" s="188"/>
      <c r="GS425" s="188"/>
      <c r="GT425" s="224"/>
      <c r="GU425" s="224"/>
      <c r="GV425" s="224"/>
      <c r="GW425" s="224"/>
      <c r="GX425" s="224"/>
      <c r="GY425" s="188"/>
      <c r="GZ425" s="401"/>
      <c r="HA425" s="188"/>
      <c r="HB425" s="188"/>
      <c r="HC425" s="188"/>
      <c r="HD425" s="188"/>
      <c r="HE425" s="188"/>
      <c r="HF425" s="188"/>
      <c r="HG425" s="188"/>
      <c r="HH425" s="401"/>
      <c r="HI425" s="188"/>
      <c r="HJ425" s="188"/>
      <c r="HK425" s="188"/>
      <c r="HL425" s="188"/>
      <c r="HO425" s="188"/>
      <c r="HW425" s="188"/>
      <c r="HX425" s="188"/>
      <c r="HZ425" s="188"/>
      <c r="IA425" s="188"/>
      <c r="IB425" s="188"/>
      <c r="IC425" s="188"/>
      <c r="ID425" s="188"/>
      <c r="IE425" s="188"/>
      <c r="IF425" s="188"/>
      <c r="IG425" s="188"/>
      <c r="IH425" s="188"/>
      <c r="II425" s="188"/>
      <c r="IJ425" s="188"/>
      <c r="IK425" s="188"/>
      <c r="IL425" s="401"/>
    </row>
    <row r="426" spans="193:246">
      <c r="GK426" s="376"/>
      <c r="GL426" s="362"/>
      <c r="GP426" s="923"/>
      <c r="GQ426" s="219"/>
      <c r="GR426" s="188"/>
      <c r="GS426" s="188"/>
      <c r="GT426" s="224"/>
      <c r="GU426" s="224"/>
      <c r="GV426" s="224"/>
      <c r="GW426" s="224"/>
      <c r="GX426" s="224"/>
      <c r="GY426" s="188"/>
      <c r="GZ426" s="401"/>
      <c r="HA426" s="188"/>
      <c r="HB426" s="188"/>
      <c r="HC426" s="188"/>
      <c r="HD426" s="188"/>
      <c r="HE426" s="188"/>
      <c r="HF426" s="188"/>
      <c r="HG426" s="188"/>
      <c r="HH426" s="401"/>
      <c r="HI426" s="188"/>
      <c r="HJ426" s="188"/>
      <c r="HK426" s="188"/>
      <c r="HL426" s="188"/>
      <c r="HW426" s="188"/>
      <c r="HX426" s="188"/>
      <c r="HZ426" s="188"/>
      <c r="IA426" s="188"/>
      <c r="IB426" s="188"/>
      <c r="IC426" s="188"/>
      <c r="ID426" s="188"/>
      <c r="IE426" s="188"/>
      <c r="IF426" s="188"/>
      <c r="IG426" s="188"/>
      <c r="IH426" s="188"/>
      <c r="II426" s="188"/>
      <c r="IJ426" s="188"/>
      <c r="IK426" s="188"/>
      <c r="IL426" s="401"/>
    </row>
    <row r="427" spans="193:246">
      <c r="GK427" s="376"/>
      <c r="GL427" s="362"/>
      <c r="GP427" s="923"/>
      <c r="GQ427" s="219"/>
      <c r="GR427" s="188"/>
      <c r="GS427" s="188"/>
      <c r="GT427" s="224"/>
      <c r="GU427" s="224"/>
      <c r="GV427" s="224"/>
      <c r="GW427" s="224"/>
      <c r="GX427" s="224"/>
      <c r="GY427" s="188"/>
      <c r="GZ427" s="401"/>
      <c r="HA427" s="188"/>
      <c r="HB427" s="188"/>
      <c r="HC427" s="188"/>
      <c r="HD427" s="188"/>
      <c r="HE427" s="188"/>
      <c r="HF427" s="188"/>
      <c r="HG427" s="188"/>
      <c r="HH427" s="401"/>
      <c r="HI427" s="188"/>
      <c r="HJ427" s="188"/>
      <c r="HK427" s="188"/>
      <c r="HL427" s="188"/>
      <c r="HW427" s="188"/>
      <c r="HX427" s="188"/>
      <c r="HZ427" s="188"/>
      <c r="IA427" s="188"/>
      <c r="IB427" s="188"/>
      <c r="IC427" s="188"/>
      <c r="ID427" s="188"/>
      <c r="IE427" s="188"/>
      <c r="IF427" s="188"/>
      <c r="IG427" s="188"/>
      <c r="IH427" s="188"/>
      <c r="II427" s="188"/>
      <c r="IJ427" s="188"/>
      <c r="IK427" s="188"/>
      <c r="IL427" s="401"/>
    </row>
    <row r="428" spans="193:246">
      <c r="GK428" s="376"/>
      <c r="GL428" s="362"/>
      <c r="GP428" s="923"/>
      <c r="GQ428" s="219"/>
      <c r="GR428" s="188"/>
      <c r="GS428" s="188"/>
      <c r="GT428" s="224"/>
      <c r="GU428" s="224"/>
      <c r="GV428" s="224"/>
      <c r="GW428" s="224"/>
      <c r="GX428" s="224"/>
      <c r="GY428" s="188"/>
      <c r="GZ428" s="401"/>
      <c r="HA428" s="188"/>
      <c r="HB428" s="188"/>
      <c r="HC428" s="188"/>
      <c r="HD428" s="188"/>
      <c r="HE428" s="188"/>
      <c r="HF428" s="188"/>
      <c r="HG428" s="188"/>
      <c r="HH428" s="401"/>
      <c r="HI428" s="188"/>
      <c r="HJ428" s="188"/>
      <c r="HK428" s="188"/>
      <c r="HL428" s="188"/>
      <c r="HW428" s="188"/>
      <c r="HX428" s="188"/>
      <c r="HZ428" s="188"/>
      <c r="IA428" s="188"/>
      <c r="IB428" s="188"/>
      <c r="IC428" s="188"/>
      <c r="ID428" s="188"/>
      <c r="IE428" s="188"/>
      <c r="IF428" s="188"/>
      <c r="IG428" s="188"/>
      <c r="IH428" s="188"/>
      <c r="II428" s="188"/>
      <c r="IJ428" s="188"/>
      <c r="IK428" s="188"/>
      <c r="IL428" s="401"/>
    </row>
    <row r="429" spans="193:246">
      <c r="GK429" s="376"/>
      <c r="GL429" s="362"/>
      <c r="GP429" s="923"/>
      <c r="GQ429" s="219"/>
      <c r="GR429" s="188"/>
      <c r="GS429" s="188"/>
      <c r="GT429" s="224"/>
      <c r="GU429" s="224"/>
      <c r="GV429" s="224"/>
      <c r="GW429" s="224"/>
      <c r="GX429" s="224"/>
      <c r="GY429" s="188"/>
      <c r="GZ429" s="401"/>
      <c r="HA429" s="188"/>
      <c r="HB429" s="188"/>
      <c r="HC429" s="188"/>
      <c r="HD429" s="188"/>
      <c r="HE429" s="188"/>
      <c r="HF429" s="188"/>
      <c r="HG429" s="188"/>
      <c r="HH429" s="401"/>
      <c r="HI429" s="188"/>
      <c r="HJ429" s="188"/>
      <c r="HK429" s="188"/>
      <c r="HL429" s="188"/>
      <c r="HW429" s="188"/>
      <c r="HX429" s="188"/>
      <c r="HZ429" s="188"/>
      <c r="IA429" s="188"/>
      <c r="IB429" s="188"/>
      <c r="IC429" s="188"/>
      <c r="ID429" s="188"/>
      <c r="IE429" s="188"/>
      <c r="IF429" s="188"/>
      <c r="IG429" s="188"/>
      <c r="IH429" s="188"/>
      <c r="II429" s="188"/>
      <c r="IJ429" s="188"/>
      <c r="IK429" s="188"/>
      <c r="IL429" s="401"/>
    </row>
    <row r="430" spans="193:246">
      <c r="GK430" s="376"/>
      <c r="GL430" s="362"/>
      <c r="GP430" s="923"/>
      <c r="GQ430" s="219"/>
      <c r="GR430" s="188"/>
      <c r="GS430" s="188"/>
      <c r="GT430" s="224"/>
      <c r="GU430" s="224"/>
      <c r="GV430" s="224"/>
      <c r="GW430" s="224"/>
      <c r="GX430" s="224"/>
      <c r="GY430" s="188"/>
      <c r="GZ430" s="401"/>
      <c r="HA430" s="188"/>
      <c r="HB430" s="188"/>
      <c r="HC430" s="188"/>
      <c r="HD430" s="188"/>
      <c r="HE430" s="188"/>
      <c r="HF430" s="188"/>
      <c r="HG430" s="188"/>
      <c r="HH430" s="401"/>
      <c r="HI430" s="188"/>
      <c r="HJ430" s="188"/>
      <c r="HK430" s="188"/>
      <c r="HL430" s="188"/>
      <c r="HW430" s="188"/>
      <c r="HX430" s="188"/>
      <c r="HZ430" s="188"/>
      <c r="IA430" s="188"/>
      <c r="IB430" s="188"/>
      <c r="IC430" s="188"/>
      <c r="ID430" s="188"/>
      <c r="IE430" s="188"/>
      <c r="IF430" s="188"/>
      <c r="IG430" s="188"/>
      <c r="IH430" s="188"/>
      <c r="II430" s="188"/>
      <c r="IJ430" s="188"/>
      <c r="IK430" s="188"/>
      <c r="IL430" s="401"/>
    </row>
    <row r="431" spans="193:246">
      <c r="GK431" s="376"/>
      <c r="GL431" s="362"/>
      <c r="GP431" s="923"/>
      <c r="GQ431" s="219"/>
      <c r="GR431" s="188"/>
      <c r="GS431" s="188"/>
      <c r="GT431" s="224"/>
      <c r="GU431" s="224"/>
      <c r="GV431" s="224"/>
      <c r="GW431" s="224"/>
      <c r="GX431" s="224"/>
      <c r="GY431" s="188"/>
      <c r="GZ431" s="401"/>
      <c r="HA431" s="188"/>
      <c r="HB431" s="188"/>
      <c r="HC431" s="188"/>
      <c r="HD431" s="188"/>
      <c r="HE431" s="188"/>
      <c r="HF431" s="188"/>
      <c r="HG431" s="188"/>
      <c r="HH431" s="401"/>
      <c r="HI431" s="188"/>
      <c r="HJ431" s="188"/>
      <c r="HK431" s="188"/>
      <c r="HL431" s="188"/>
      <c r="HW431" s="188"/>
      <c r="HX431" s="188"/>
      <c r="HZ431" s="188"/>
      <c r="IA431" s="188"/>
      <c r="IB431" s="188"/>
      <c r="IC431" s="188"/>
      <c r="ID431" s="188"/>
      <c r="IE431" s="188"/>
      <c r="IF431" s="188"/>
      <c r="IG431" s="188"/>
      <c r="IH431" s="188"/>
      <c r="II431" s="188"/>
      <c r="IJ431" s="188"/>
      <c r="IK431" s="188"/>
      <c r="IL431" s="401"/>
    </row>
    <row r="432" spans="193:246">
      <c r="GK432" s="376"/>
      <c r="GL432" s="362"/>
      <c r="GP432" s="923"/>
      <c r="GQ432" s="219"/>
      <c r="GR432" s="188"/>
      <c r="GS432" s="188"/>
      <c r="GT432" s="224"/>
      <c r="GU432" s="224"/>
      <c r="GV432" s="224"/>
      <c r="GW432" s="224"/>
      <c r="GX432" s="224"/>
      <c r="GY432" s="188"/>
      <c r="GZ432" s="401"/>
      <c r="HA432" s="188"/>
      <c r="HB432" s="188"/>
      <c r="HC432" s="188"/>
      <c r="HD432" s="188"/>
      <c r="HE432" s="188"/>
      <c r="HF432" s="188"/>
      <c r="HG432" s="188"/>
      <c r="HH432" s="401"/>
      <c r="HI432" s="188"/>
      <c r="HJ432" s="188"/>
      <c r="HK432" s="188"/>
      <c r="HL432" s="188"/>
      <c r="HW432" s="188"/>
      <c r="HX432" s="188"/>
      <c r="HZ432" s="188"/>
      <c r="IA432" s="188"/>
      <c r="IB432" s="188"/>
      <c r="IC432" s="188"/>
      <c r="ID432" s="188"/>
      <c r="IE432" s="188"/>
      <c r="IF432" s="188"/>
      <c r="IG432" s="188"/>
      <c r="IH432" s="188"/>
      <c r="II432" s="188"/>
      <c r="IJ432" s="188"/>
      <c r="IK432" s="188"/>
      <c r="IL432" s="401"/>
    </row>
    <row r="433" spans="193:246">
      <c r="GK433" s="376"/>
      <c r="GL433" s="362"/>
      <c r="GP433" s="923"/>
      <c r="GQ433" s="219"/>
      <c r="GR433" s="188"/>
      <c r="GS433" s="188"/>
      <c r="GT433" s="224"/>
      <c r="GU433" s="224"/>
      <c r="GV433" s="224"/>
      <c r="GW433" s="224"/>
      <c r="GX433" s="224"/>
      <c r="GY433" s="188"/>
      <c r="GZ433" s="401"/>
      <c r="HA433" s="188"/>
      <c r="HB433" s="188"/>
      <c r="HC433" s="188"/>
      <c r="HD433" s="188"/>
      <c r="HE433" s="188"/>
      <c r="HF433" s="188"/>
      <c r="HG433" s="188"/>
      <c r="HH433" s="401"/>
      <c r="HI433" s="188"/>
      <c r="HJ433" s="188"/>
      <c r="HK433" s="188"/>
      <c r="HL433" s="188"/>
      <c r="HW433" s="188"/>
      <c r="HX433" s="188"/>
      <c r="HZ433" s="188"/>
      <c r="IA433" s="188"/>
      <c r="IB433" s="188"/>
      <c r="IC433" s="188"/>
      <c r="ID433" s="188"/>
      <c r="IE433" s="188"/>
      <c r="IF433" s="188"/>
      <c r="IG433" s="188"/>
      <c r="IH433" s="188"/>
      <c r="II433" s="188"/>
      <c r="IJ433" s="188"/>
      <c r="IK433" s="188"/>
      <c r="IL433" s="401"/>
    </row>
    <row r="434" spans="193:246">
      <c r="GK434" s="376"/>
      <c r="GL434" s="362"/>
      <c r="GP434" s="923"/>
      <c r="GQ434" s="219"/>
      <c r="GR434" s="188"/>
      <c r="GS434" s="188"/>
      <c r="GT434" s="224"/>
      <c r="GU434" s="224"/>
      <c r="GV434" s="224"/>
      <c r="GW434" s="224"/>
      <c r="GX434" s="224"/>
      <c r="GY434" s="188"/>
      <c r="GZ434" s="401"/>
      <c r="HA434" s="188"/>
      <c r="HB434" s="188"/>
      <c r="HC434" s="188"/>
      <c r="HD434" s="188"/>
      <c r="HE434" s="188"/>
      <c r="HF434" s="188"/>
      <c r="HG434" s="188"/>
      <c r="HH434" s="401"/>
      <c r="HI434" s="188"/>
      <c r="HJ434" s="188"/>
      <c r="HK434" s="188"/>
      <c r="HL434" s="188"/>
      <c r="HW434" s="188"/>
      <c r="HX434" s="188"/>
      <c r="HZ434" s="188"/>
      <c r="IA434" s="188"/>
      <c r="IB434" s="188"/>
      <c r="IC434" s="188"/>
      <c r="ID434" s="188"/>
      <c r="IE434" s="188"/>
      <c r="IF434" s="188"/>
      <c r="IG434" s="188"/>
      <c r="IH434" s="188"/>
      <c r="II434" s="188"/>
      <c r="IJ434" s="188"/>
      <c r="IK434" s="188"/>
      <c r="IL434" s="401"/>
    </row>
    <row r="435" spans="193:246">
      <c r="GK435" s="376"/>
      <c r="GL435" s="362"/>
      <c r="GP435" s="923"/>
      <c r="GQ435" s="219"/>
      <c r="GR435" s="188"/>
      <c r="GS435" s="188"/>
      <c r="GT435" s="224"/>
      <c r="GU435" s="224"/>
      <c r="GV435" s="224"/>
      <c r="GW435" s="224"/>
      <c r="GX435" s="224"/>
      <c r="GY435" s="188"/>
      <c r="GZ435" s="401"/>
      <c r="HA435" s="188"/>
      <c r="HB435" s="188"/>
      <c r="HC435" s="188"/>
      <c r="HD435" s="188"/>
      <c r="HE435" s="188"/>
      <c r="HF435" s="188"/>
      <c r="HG435" s="188"/>
      <c r="HH435" s="401"/>
      <c r="HI435" s="188"/>
      <c r="HJ435" s="188"/>
      <c r="HK435" s="188"/>
      <c r="HL435" s="188"/>
      <c r="HW435" s="188"/>
      <c r="HX435" s="188"/>
      <c r="HZ435" s="188"/>
      <c r="IA435" s="188"/>
      <c r="IB435" s="188"/>
      <c r="IC435" s="188"/>
      <c r="ID435" s="188"/>
      <c r="IE435" s="188"/>
      <c r="IF435" s="188"/>
      <c r="IG435" s="188"/>
      <c r="IH435" s="188"/>
      <c r="II435" s="188"/>
      <c r="IJ435" s="188"/>
      <c r="IK435" s="188"/>
      <c r="IL435" s="401"/>
    </row>
    <row r="436" spans="193:246">
      <c r="GK436" s="376"/>
      <c r="GL436" s="362"/>
      <c r="GP436" s="923"/>
      <c r="GQ436" s="219"/>
      <c r="GR436" s="188"/>
      <c r="GS436" s="188"/>
      <c r="GT436" s="224"/>
      <c r="GU436" s="224"/>
      <c r="GV436" s="224"/>
      <c r="GW436" s="224"/>
      <c r="GX436" s="224"/>
      <c r="GY436" s="188"/>
      <c r="GZ436" s="401"/>
      <c r="HA436" s="188"/>
      <c r="HB436" s="188"/>
      <c r="HC436" s="188"/>
      <c r="HD436" s="188"/>
      <c r="HE436" s="188"/>
      <c r="HF436" s="188"/>
      <c r="HG436" s="188"/>
      <c r="HH436" s="401"/>
      <c r="HI436" s="188"/>
      <c r="HJ436" s="188"/>
      <c r="HK436" s="188"/>
      <c r="HL436" s="188"/>
      <c r="HW436" s="188"/>
      <c r="HX436" s="188"/>
      <c r="HZ436" s="188"/>
      <c r="IA436" s="188"/>
      <c r="IB436" s="188"/>
      <c r="IC436" s="188"/>
      <c r="ID436" s="188"/>
      <c r="IE436" s="188"/>
      <c r="IF436" s="188"/>
      <c r="IG436" s="188"/>
      <c r="IH436" s="188"/>
      <c r="II436" s="188"/>
      <c r="IJ436" s="188"/>
      <c r="IK436" s="188"/>
      <c r="IL436" s="401"/>
    </row>
    <row r="437" spans="193:246">
      <c r="GK437" s="376"/>
      <c r="GL437" s="362"/>
      <c r="GP437" s="923"/>
      <c r="GQ437" s="219"/>
      <c r="GR437" s="188"/>
      <c r="GS437" s="188"/>
      <c r="GT437" s="224"/>
      <c r="GU437" s="224"/>
      <c r="GV437" s="224"/>
      <c r="GW437" s="224"/>
      <c r="GX437" s="224"/>
      <c r="GY437" s="188"/>
      <c r="GZ437" s="401"/>
      <c r="HA437" s="188"/>
      <c r="HB437" s="188"/>
      <c r="HC437" s="188"/>
      <c r="HD437" s="188"/>
      <c r="HE437" s="188"/>
      <c r="HF437" s="188"/>
      <c r="HG437" s="188"/>
      <c r="HH437" s="401"/>
      <c r="HI437" s="188"/>
      <c r="HJ437" s="188"/>
      <c r="HK437" s="188"/>
      <c r="HL437" s="188"/>
      <c r="HW437" s="188"/>
      <c r="HX437" s="188"/>
      <c r="HZ437" s="188"/>
      <c r="IA437" s="188"/>
      <c r="IB437" s="188"/>
      <c r="IC437" s="188"/>
      <c r="ID437" s="188"/>
      <c r="IE437" s="188"/>
      <c r="IF437" s="188"/>
      <c r="IG437" s="188"/>
      <c r="IH437" s="188"/>
      <c r="II437" s="188"/>
      <c r="IJ437" s="188"/>
      <c r="IK437" s="188"/>
      <c r="IL437" s="401"/>
    </row>
    <row r="438" spans="193:246">
      <c r="GK438" s="376"/>
      <c r="GL438" s="362"/>
      <c r="GP438" s="923"/>
      <c r="GQ438" s="219"/>
      <c r="GR438" s="188"/>
      <c r="GS438" s="188"/>
      <c r="GT438" s="224"/>
      <c r="GU438" s="224"/>
      <c r="GV438" s="224"/>
      <c r="GW438" s="224"/>
      <c r="GX438" s="224"/>
      <c r="GY438" s="188"/>
      <c r="GZ438" s="401"/>
      <c r="HA438" s="188"/>
      <c r="HB438" s="188"/>
      <c r="HC438" s="188"/>
      <c r="HD438" s="188"/>
      <c r="HE438" s="188"/>
      <c r="HF438" s="188"/>
      <c r="HG438" s="188"/>
      <c r="HH438" s="401"/>
      <c r="HI438" s="188"/>
      <c r="HJ438" s="188"/>
      <c r="HK438" s="188"/>
      <c r="HL438" s="188"/>
      <c r="HW438" s="188"/>
      <c r="HX438" s="188"/>
      <c r="HZ438" s="188"/>
      <c r="IA438" s="188"/>
      <c r="IB438" s="188"/>
      <c r="IC438" s="188"/>
      <c r="ID438" s="188"/>
      <c r="IE438" s="188"/>
      <c r="IF438" s="188"/>
      <c r="IG438" s="188"/>
      <c r="IH438" s="188"/>
      <c r="II438" s="188"/>
      <c r="IJ438" s="188"/>
      <c r="IK438" s="188"/>
      <c r="IL438" s="401"/>
    </row>
    <row r="439" spans="193:246">
      <c r="GK439" s="376"/>
      <c r="GL439" s="362"/>
      <c r="GP439" s="923"/>
      <c r="GQ439" s="219"/>
      <c r="GR439" s="188"/>
      <c r="GS439" s="188"/>
      <c r="GT439" s="224"/>
      <c r="GU439" s="224"/>
      <c r="GV439" s="224"/>
      <c r="GW439" s="224"/>
      <c r="GX439" s="224"/>
      <c r="GY439" s="188"/>
      <c r="GZ439" s="401"/>
      <c r="HA439" s="188"/>
      <c r="HB439" s="188"/>
      <c r="HC439" s="188"/>
      <c r="HD439" s="188"/>
      <c r="HE439" s="188"/>
      <c r="HF439" s="188"/>
      <c r="HG439" s="188"/>
      <c r="HH439" s="401"/>
      <c r="HI439" s="188"/>
      <c r="HJ439" s="188"/>
      <c r="HK439" s="188"/>
      <c r="HL439" s="188"/>
      <c r="HW439" s="188"/>
      <c r="HX439" s="188"/>
      <c r="HZ439" s="188"/>
      <c r="IA439" s="188"/>
      <c r="IB439" s="188"/>
      <c r="IC439" s="188"/>
      <c r="ID439" s="188"/>
      <c r="IE439" s="188"/>
      <c r="IF439" s="188"/>
      <c r="IG439" s="188"/>
      <c r="IH439" s="188"/>
      <c r="II439" s="188"/>
      <c r="IJ439" s="188"/>
      <c r="IK439" s="188"/>
      <c r="IL439" s="401"/>
    </row>
    <row r="440" spans="193:246">
      <c r="GK440" s="376"/>
      <c r="GL440" s="362"/>
      <c r="GP440" s="923"/>
      <c r="GQ440" s="219"/>
      <c r="GR440" s="188"/>
      <c r="GS440" s="188"/>
      <c r="GT440" s="224"/>
      <c r="GU440" s="224"/>
      <c r="GV440" s="224"/>
      <c r="GW440" s="224"/>
      <c r="GX440" s="224"/>
      <c r="GY440" s="188"/>
      <c r="GZ440" s="401"/>
      <c r="HA440" s="188"/>
      <c r="HB440" s="188"/>
      <c r="HC440" s="188"/>
      <c r="HD440" s="188"/>
      <c r="HE440" s="188"/>
      <c r="HF440" s="188"/>
      <c r="HG440" s="188"/>
      <c r="HH440" s="401"/>
      <c r="HI440" s="188"/>
      <c r="HJ440" s="188"/>
      <c r="HK440" s="188"/>
      <c r="HL440" s="188"/>
      <c r="HW440" s="188"/>
      <c r="HX440" s="188"/>
      <c r="HZ440" s="188"/>
      <c r="IA440" s="188"/>
      <c r="IB440" s="188"/>
      <c r="IC440" s="188"/>
      <c r="ID440" s="188"/>
      <c r="IE440" s="188"/>
      <c r="IF440" s="188"/>
      <c r="IG440" s="188"/>
      <c r="IH440" s="188"/>
      <c r="II440" s="188"/>
      <c r="IJ440" s="188"/>
      <c r="IK440" s="188"/>
      <c r="IL440" s="401"/>
    </row>
    <row r="441" spans="193:246">
      <c r="GK441" s="376"/>
      <c r="GL441" s="362"/>
      <c r="GP441" s="923"/>
      <c r="GQ441" s="219"/>
      <c r="GR441" s="188"/>
      <c r="GS441" s="188"/>
      <c r="GT441" s="224"/>
      <c r="GU441" s="224"/>
      <c r="GV441" s="224"/>
      <c r="GW441" s="224"/>
      <c r="GX441" s="224"/>
      <c r="GY441" s="188"/>
      <c r="GZ441" s="401"/>
      <c r="HA441" s="188"/>
      <c r="HB441" s="188"/>
      <c r="HC441" s="188"/>
      <c r="HD441" s="188"/>
      <c r="HE441" s="188"/>
      <c r="HF441" s="188"/>
      <c r="HG441" s="188"/>
      <c r="HH441" s="401"/>
      <c r="HI441" s="188"/>
      <c r="HJ441" s="188"/>
      <c r="HK441" s="188"/>
      <c r="HL441" s="188"/>
      <c r="HW441" s="188"/>
      <c r="HX441" s="188"/>
      <c r="HZ441" s="188"/>
      <c r="IA441" s="188"/>
      <c r="IB441" s="188"/>
      <c r="IC441" s="188"/>
      <c r="ID441" s="188"/>
      <c r="IE441" s="188"/>
      <c r="IF441" s="188"/>
      <c r="IG441" s="188"/>
      <c r="IH441" s="188"/>
      <c r="II441" s="188"/>
      <c r="IJ441" s="188"/>
      <c r="IK441" s="188"/>
      <c r="IL441" s="401"/>
    </row>
    <row r="442" spans="193:246">
      <c r="GK442" s="376"/>
      <c r="GL442" s="362"/>
      <c r="GP442" s="923"/>
      <c r="GQ442" s="219"/>
      <c r="GR442" s="188"/>
      <c r="GS442" s="188"/>
      <c r="GT442" s="224"/>
      <c r="GU442" s="224"/>
      <c r="GV442" s="224"/>
      <c r="GW442" s="224"/>
      <c r="GX442" s="224"/>
      <c r="GY442" s="188"/>
      <c r="GZ442" s="401"/>
      <c r="HA442" s="188"/>
      <c r="HB442" s="188"/>
      <c r="HC442" s="188"/>
      <c r="HD442" s="188"/>
      <c r="HE442" s="188"/>
      <c r="HF442" s="188"/>
      <c r="HG442" s="188"/>
      <c r="HH442" s="401"/>
      <c r="HI442" s="188"/>
      <c r="HJ442" s="188"/>
      <c r="HK442" s="188"/>
      <c r="HL442" s="188"/>
      <c r="HW442" s="188"/>
      <c r="HX442" s="188"/>
      <c r="HZ442" s="188"/>
      <c r="IA442" s="188"/>
      <c r="IB442" s="188"/>
      <c r="IC442" s="188"/>
      <c r="ID442" s="188"/>
      <c r="IE442" s="188"/>
      <c r="IF442" s="188"/>
      <c r="IG442" s="188"/>
      <c r="IH442" s="188"/>
      <c r="II442" s="188"/>
      <c r="IJ442" s="188"/>
      <c r="IK442" s="188"/>
      <c r="IL442" s="401"/>
    </row>
    <row r="443" spans="193:246">
      <c r="GK443" s="376"/>
      <c r="GL443" s="362"/>
      <c r="GP443" s="923"/>
      <c r="GQ443" s="219"/>
      <c r="GR443" s="188"/>
      <c r="GS443" s="188"/>
      <c r="GT443" s="224"/>
      <c r="GU443" s="224"/>
      <c r="GV443" s="224"/>
      <c r="GW443" s="224"/>
      <c r="GX443" s="224"/>
      <c r="GY443" s="188"/>
      <c r="GZ443" s="401"/>
      <c r="HA443" s="188"/>
      <c r="HB443" s="188"/>
      <c r="HC443" s="188"/>
      <c r="HD443" s="188"/>
      <c r="HE443" s="188"/>
      <c r="HF443" s="188"/>
      <c r="HG443" s="188"/>
      <c r="HH443" s="401"/>
      <c r="HI443" s="188"/>
      <c r="HJ443" s="188"/>
      <c r="HK443" s="188"/>
      <c r="HL443" s="188"/>
      <c r="HW443" s="188"/>
      <c r="HX443" s="188"/>
      <c r="HZ443" s="188"/>
      <c r="IA443" s="188"/>
      <c r="IB443" s="188"/>
      <c r="IC443" s="188"/>
      <c r="ID443" s="188"/>
      <c r="IE443" s="188"/>
      <c r="IF443" s="188"/>
      <c r="IG443" s="188"/>
      <c r="IH443" s="188"/>
      <c r="II443" s="188"/>
      <c r="IJ443" s="188"/>
      <c r="IK443" s="188"/>
      <c r="IL443" s="401"/>
    </row>
    <row r="444" spans="193:246">
      <c r="GK444" s="376"/>
      <c r="GL444" s="362"/>
      <c r="GP444" s="923"/>
      <c r="GQ444" s="219"/>
      <c r="GR444" s="188"/>
      <c r="GS444" s="188"/>
      <c r="GT444" s="224"/>
      <c r="GU444" s="224"/>
      <c r="GV444" s="224"/>
      <c r="GW444" s="224"/>
      <c r="GX444" s="224"/>
      <c r="GY444" s="188"/>
      <c r="GZ444" s="401"/>
      <c r="HA444" s="188"/>
      <c r="HB444" s="188"/>
      <c r="HC444" s="188"/>
      <c r="HD444" s="188"/>
      <c r="HE444" s="188"/>
      <c r="HF444" s="188"/>
      <c r="HG444" s="188"/>
      <c r="HH444" s="401"/>
      <c r="HI444" s="188"/>
      <c r="HJ444" s="188"/>
      <c r="HK444" s="188"/>
      <c r="HL444" s="188"/>
      <c r="HW444" s="188"/>
      <c r="HX444" s="188"/>
      <c r="HZ444" s="188"/>
      <c r="IA444" s="188"/>
      <c r="IB444" s="188"/>
      <c r="IC444" s="188"/>
      <c r="ID444" s="188"/>
      <c r="IE444" s="188"/>
      <c r="IF444" s="188"/>
      <c r="IG444" s="188"/>
      <c r="IH444" s="188"/>
      <c r="II444" s="188"/>
      <c r="IJ444" s="188"/>
      <c r="IK444" s="188"/>
      <c r="IL444" s="401"/>
    </row>
    <row r="445" spans="193:246">
      <c r="GK445" s="376"/>
      <c r="GL445" s="362"/>
      <c r="GP445" s="923"/>
      <c r="GQ445" s="219"/>
      <c r="GR445" s="188"/>
      <c r="GS445" s="188"/>
      <c r="GT445" s="224"/>
      <c r="GU445" s="224"/>
      <c r="GV445" s="224"/>
      <c r="GW445" s="224"/>
      <c r="GX445" s="224"/>
      <c r="GY445" s="188"/>
      <c r="GZ445" s="401"/>
      <c r="HA445" s="188"/>
      <c r="HB445" s="188"/>
      <c r="HC445" s="188"/>
      <c r="HD445" s="188"/>
      <c r="HE445" s="188"/>
      <c r="HF445" s="188"/>
      <c r="HG445" s="188"/>
      <c r="HH445" s="401"/>
      <c r="HI445" s="188"/>
      <c r="HJ445" s="188"/>
      <c r="HK445" s="188"/>
      <c r="HL445" s="188"/>
      <c r="HW445" s="188"/>
      <c r="HX445" s="188"/>
      <c r="HZ445" s="188"/>
      <c r="IA445" s="188"/>
      <c r="IB445" s="188"/>
      <c r="IC445" s="188"/>
      <c r="ID445" s="188"/>
      <c r="IE445" s="188"/>
      <c r="IF445" s="188"/>
      <c r="IG445" s="188"/>
      <c r="IH445" s="188"/>
      <c r="II445" s="188"/>
      <c r="IJ445" s="188"/>
      <c r="IK445" s="188"/>
      <c r="IL445" s="401"/>
    </row>
    <row r="446" spans="193:246">
      <c r="GK446" s="376"/>
      <c r="GL446" s="362"/>
      <c r="GP446" s="923"/>
      <c r="GQ446" s="219"/>
      <c r="GR446" s="188"/>
      <c r="GS446" s="188"/>
      <c r="GT446" s="224"/>
      <c r="GU446" s="224"/>
      <c r="GV446" s="224"/>
      <c r="GW446" s="224"/>
      <c r="GX446" s="224"/>
      <c r="GY446" s="188"/>
      <c r="GZ446" s="401"/>
      <c r="HA446" s="188"/>
      <c r="HB446" s="188"/>
      <c r="HC446" s="188"/>
      <c r="HD446" s="188"/>
      <c r="HE446" s="188"/>
      <c r="HF446" s="188"/>
      <c r="HG446" s="188"/>
      <c r="HH446" s="401"/>
      <c r="HI446" s="188"/>
      <c r="HJ446" s="188"/>
      <c r="HK446" s="188"/>
      <c r="HL446" s="188"/>
      <c r="HW446" s="188"/>
      <c r="HX446" s="188"/>
      <c r="HZ446" s="188"/>
      <c r="IA446" s="188"/>
      <c r="IB446" s="188"/>
      <c r="IC446" s="188"/>
      <c r="ID446" s="188"/>
      <c r="IE446" s="188"/>
      <c r="IF446" s="188"/>
      <c r="IG446" s="188"/>
      <c r="IH446" s="188"/>
      <c r="II446" s="188"/>
      <c r="IJ446" s="188"/>
      <c r="IK446" s="188"/>
      <c r="IL446" s="401"/>
    </row>
    <row r="447" spans="193:246">
      <c r="GK447" s="376"/>
      <c r="GL447" s="362"/>
      <c r="GP447" s="923"/>
      <c r="GQ447" s="219"/>
      <c r="GR447" s="188"/>
      <c r="GS447" s="188"/>
      <c r="GT447" s="224"/>
      <c r="GU447" s="224"/>
      <c r="GV447" s="224"/>
      <c r="GW447" s="224"/>
      <c r="GX447" s="224"/>
      <c r="GY447" s="188"/>
      <c r="GZ447" s="401"/>
      <c r="HA447" s="188"/>
      <c r="HB447" s="188"/>
      <c r="HC447" s="188"/>
      <c r="HD447" s="188"/>
      <c r="HE447" s="188"/>
      <c r="HF447" s="188"/>
      <c r="HG447" s="188"/>
      <c r="HH447" s="401"/>
      <c r="HI447" s="188"/>
      <c r="HJ447" s="188"/>
      <c r="HK447" s="188"/>
      <c r="HL447" s="188"/>
      <c r="HW447" s="188"/>
      <c r="HX447" s="188"/>
      <c r="HZ447" s="188"/>
      <c r="IA447" s="188"/>
      <c r="IB447" s="188"/>
      <c r="IC447" s="188"/>
      <c r="ID447" s="188"/>
      <c r="IE447" s="188"/>
      <c r="IF447" s="188"/>
      <c r="IG447" s="188"/>
      <c r="IH447" s="188"/>
      <c r="II447" s="188"/>
      <c r="IJ447" s="188"/>
      <c r="IK447" s="188"/>
      <c r="IL447" s="401"/>
    </row>
    <row r="448" spans="193:246">
      <c r="GK448" s="376"/>
      <c r="GL448" s="362"/>
      <c r="GP448" s="923"/>
      <c r="GQ448" s="219"/>
      <c r="GR448" s="188"/>
      <c r="GS448" s="188"/>
      <c r="GT448" s="224"/>
      <c r="GU448" s="224"/>
      <c r="GV448" s="224"/>
      <c r="GW448" s="224"/>
      <c r="GX448" s="224"/>
      <c r="GY448" s="188"/>
      <c r="GZ448" s="401"/>
      <c r="HA448" s="188"/>
      <c r="HB448" s="188"/>
      <c r="HC448" s="188"/>
      <c r="HD448" s="188"/>
      <c r="HE448" s="188"/>
      <c r="HF448" s="188"/>
      <c r="HG448" s="188"/>
      <c r="HH448" s="401"/>
      <c r="HI448" s="188"/>
      <c r="HJ448" s="188"/>
      <c r="HK448" s="188"/>
      <c r="HL448" s="188"/>
      <c r="HW448" s="188"/>
      <c r="HX448" s="188"/>
      <c r="HZ448" s="188"/>
      <c r="IA448" s="188"/>
      <c r="IB448" s="188"/>
      <c r="IC448" s="188"/>
      <c r="ID448" s="188"/>
      <c r="IE448" s="188"/>
      <c r="IF448" s="188"/>
      <c r="IG448" s="188"/>
      <c r="IH448" s="188"/>
      <c r="II448" s="188"/>
      <c r="IJ448" s="188"/>
      <c r="IK448" s="188"/>
      <c r="IL448" s="401"/>
    </row>
    <row r="449" spans="193:246">
      <c r="GK449" s="376"/>
      <c r="GL449" s="362"/>
      <c r="GP449" s="923"/>
      <c r="GQ449" s="219"/>
      <c r="GR449" s="188"/>
      <c r="GS449" s="188"/>
      <c r="GT449" s="224"/>
      <c r="GU449" s="224"/>
      <c r="GV449" s="224"/>
      <c r="GW449" s="224"/>
      <c r="GX449" s="224"/>
      <c r="GY449" s="188"/>
      <c r="GZ449" s="401"/>
      <c r="HA449" s="188"/>
      <c r="HB449" s="188"/>
      <c r="HC449" s="188"/>
      <c r="HD449" s="188"/>
      <c r="HE449" s="188"/>
      <c r="HF449" s="188"/>
      <c r="HG449" s="188"/>
      <c r="HH449" s="401"/>
      <c r="HI449" s="188"/>
      <c r="HJ449" s="188"/>
      <c r="HK449" s="188"/>
      <c r="HL449" s="188"/>
      <c r="HW449" s="188"/>
      <c r="HX449" s="188"/>
      <c r="HZ449" s="188"/>
      <c r="IA449" s="188"/>
      <c r="IB449" s="188"/>
      <c r="IC449" s="188"/>
      <c r="ID449" s="188"/>
      <c r="IE449" s="188"/>
      <c r="IF449" s="188"/>
      <c r="IG449" s="188"/>
      <c r="IH449" s="188"/>
      <c r="II449" s="188"/>
      <c r="IJ449" s="188"/>
      <c r="IK449" s="188"/>
      <c r="IL449" s="401"/>
    </row>
    <row r="450" spans="193:246">
      <c r="GK450" s="376"/>
      <c r="GL450" s="362"/>
      <c r="GP450" s="923"/>
      <c r="GQ450" s="219"/>
      <c r="GR450" s="188"/>
      <c r="GS450" s="188"/>
      <c r="GT450" s="224"/>
      <c r="GU450" s="224"/>
      <c r="GV450" s="224"/>
      <c r="GW450" s="224"/>
      <c r="GX450" s="224"/>
      <c r="GY450" s="188"/>
      <c r="GZ450" s="401"/>
      <c r="HA450" s="188"/>
      <c r="HB450" s="188"/>
      <c r="HC450" s="188"/>
      <c r="HD450" s="188"/>
      <c r="HE450" s="188"/>
      <c r="HF450" s="188"/>
      <c r="HG450" s="188"/>
      <c r="HH450" s="401"/>
      <c r="HI450" s="188"/>
      <c r="HJ450" s="188"/>
      <c r="HK450" s="188"/>
      <c r="HL450" s="188"/>
      <c r="HW450" s="188"/>
      <c r="HX450" s="188"/>
      <c r="HZ450" s="188"/>
      <c r="IA450" s="188"/>
      <c r="IB450" s="188"/>
      <c r="IC450" s="188"/>
      <c r="ID450" s="188"/>
      <c r="IE450" s="188"/>
      <c r="IF450" s="188"/>
      <c r="IG450" s="188"/>
      <c r="IH450" s="188"/>
      <c r="II450" s="188"/>
      <c r="IJ450" s="188"/>
      <c r="IK450" s="188"/>
      <c r="IL450" s="401"/>
    </row>
    <row r="451" spans="193:246">
      <c r="GK451" s="376"/>
      <c r="GL451" s="362"/>
      <c r="GP451" s="923"/>
      <c r="GQ451" s="219"/>
      <c r="GR451" s="188"/>
      <c r="GS451" s="188"/>
      <c r="GT451" s="224"/>
      <c r="GU451" s="224"/>
      <c r="GV451" s="224"/>
      <c r="GW451" s="224"/>
      <c r="GX451" s="224"/>
      <c r="GY451" s="188"/>
      <c r="GZ451" s="401"/>
      <c r="HA451" s="188"/>
      <c r="HB451" s="188"/>
      <c r="HC451" s="188"/>
      <c r="HD451" s="188"/>
      <c r="HE451" s="188"/>
      <c r="HF451" s="188"/>
      <c r="HG451" s="188"/>
      <c r="HH451" s="401"/>
      <c r="HI451" s="188"/>
      <c r="HJ451" s="188"/>
      <c r="HK451" s="188"/>
      <c r="HL451" s="188"/>
      <c r="HW451" s="188"/>
      <c r="HX451" s="188"/>
      <c r="HZ451" s="188"/>
      <c r="IA451" s="188"/>
      <c r="IB451" s="188"/>
      <c r="IC451" s="188"/>
      <c r="ID451" s="188"/>
      <c r="IE451" s="188"/>
      <c r="IF451" s="188"/>
      <c r="IG451" s="188"/>
      <c r="IH451" s="188"/>
      <c r="II451" s="188"/>
      <c r="IJ451" s="188"/>
      <c r="IK451" s="188"/>
      <c r="IL451" s="401"/>
    </row>
    <row r="452" spans="193:246">
      <c r="GK452" s="376"/>
      <c r="GL452" s="362"/>
      <c r="GP452" s="923"/>
      <c r="GQ452" s="219"/>
      <c r="GR452" s="188"/>
      <c r="GS452" s="188"/>
      <c r="GT452" s="224"/>
      <c r="GU452" s="224"/>
      <c r="GV452" s="224"/>
      <c r="GW452" s="224"/>
      <c r="GX452" s="224"/>
      <c r="GY452" s="188"/>
      <c r="GZ452" s="401"/>
      <c r="HA452" s="188"/>
      <c r="HB452" s="188"/>
      <c r="HC452" s="188"/>
      <c r="HD452" s="188"/>
      <c r="HE452" s="188"/>
      <c r="HF452" s="188"/>
      <c r="HG452" s="188"/>
      <c r="HH452" s="401"/>
      <c r="HI452" s="188"/>
      <c r="HJ452" s="188"/>
      <c r="HK452" s="188"/>
      <c r="HL452" s="188"/>
      <c r="HW452" s="188"/>
      <c r="HX452" s="188"/>
      <c r="HZ452" s="188"/>
      <c r="IA452" s="188"/>
      <c r="IB452" s="188"/>
      <c r="IC452" s="188"/>
      <c r="ID452" s="188"/>
      <c r="IE452" s="188"/>
      <c r="IF452" s="188"/>
      <c r="IG452" s="188"/>
      <c r="IH452" s="188"/>
      <c r="II452" s="188"/>
      <c r="IJ452" s="188"/>
      <c r="IK452" s="188"/>
      <c r="IL452" s="401"/>
    </row>
    <row r="453" spans="193:246">
      <c r="GK453" s="376"/>
      <c r="GL453" s="362"/>
      <c r="GP453" s="923"/>
      <c r="GQ453" s="219"/>
      <c r="GR453" s="188"/>
      <c r="GS453" s="188"/>
      <c r="GT453" s="224"/>
      <c r="GU453" s="224"/>
      <c r="GV453" s="224"/>
      <c r="GW453" s="224"/>
      <c r="GX453" s="224"/>
      <c r="GY453" s="188"/>
      <c r="GZ453" s="401"/>
      <c r="HA453" s="188"/>
      <c r="HB453" s="188"/>
      <c r="HC453" s="188"/>
      <c r="HD453" s="188"/>
      <c r="HE453" s="188"/>
      <c r="HF453" s="188"/>
      <c r="HG453" s="188"/>
      <c r="HH453" s="401"/>
      <c r="HI453" s="188"/>
      <c r="HJ453" s="188"/>
      <c r="HK453" s="188"/>
      <c r="HL453" s="188"/>
      <c r="HW453" s="188"/>
      <c r="HX453" s="188"/>
      <c r="HZ453" s="188"/>
      <c r="IA453" s="188"/>
      <c r="IB453" s="188"/>
      <c r="IC453" s="188"/>
      <c r="ID453" s="188"/>
      <c r="IE453" s="188"/>
      <c r="IF453" s="188"/>
      <c r="IG453" s="188"/>
      <c r="IH453" s="188"/>
      <c r="II453" s="188"/>
      <c r="IJ453" s="188"/>
      <c r="IK453" s="188"/>
      <c r="IL453" s="401"/>
    </row>
    <row r="454" spans="193:246">
      <c r="GK454" s="376"/>
      <c r="GL454" s="362"/>
      <c r="GP454" s="923"/>
      <c r="GQ454" s="219"/>
      <c r="GR454" s="188"/>
      <c r="GS454" s="188"/>
      <c r="GT454" s="224"/>
      <c r="GU454" s="224"/>
      <c r="GV454" s="224"/>
      <c r="GW454" s="224"/>
      <c r="GX454" s="224"/>
      <c r="GY454" s="188"/>
      <c r="GZ454" s="401"/>
      <c r="HA454" s="188"/>
      <c r="HB454" s="188"/>
      <c r="HC454" s="188"/>
      <c r="HD454" s="188"/>
      <c r="HE454" s="188"/>
      <c r="HF454" s="188"/>
      <c r="HG454" s="188"/>
      <c r="HH454" s="401"/>
      <c r="HI454" s="188"/>
      <c r="HJ454" s="188"/>
      <c r="HK454" s="188"/>
      <c r="HL454" s="188"/>
      <c r="HW454" s="188"/>
      <c r="HX454" s="188"/>
      <c r="HZ454" s="188"/>
      <c r="IA454" s="188"/>
      <c r="IB454" s="188"/>
      <c r="IC454" s="188"/>
      <c r="ID454" s="188"/>
      <c r="IE454" s="188"/>
      <c r="IF454" s="188"/>
      <c r="IG454" s="188"/>
      <c r="IH454" s="188"/>
      <c r="II454" s="188"/>
      <c r="IJ454" s="188"/>
      <c r="IK454" s="188"/>
      <c r="IL454" s="401"/>
    </row>
    <row r="455" spans="193:246">
      <c r="GK455" s="376"/>
      <c r="GL455" s="362"/>
      <c r="GP455" s="923"/>
      <c r="GQ455" s="219"/>
      <c r="GR455" s="188"/>
      <c r="GS455" s="188"/>
      <c r="GT455" s="224"/>
      <c r="GU455" s="224"/>
      <c r="GV455" s="224"/>
      <c r="GW455" s="224"/>
      <c r="GX455" s="224"/>
      <c r="GY455" s="188"/>
      <c r="GZ455" s="401"/>
      <c r="HA455" s="188"/>
      <c r="HB455" s="188"/>
      <c r="HC455" s="188"/>
      <c r="HD455" s="188"/>
      <c r="HE455" s="188"/>
      <c r="HF455" s="188"/>
      <c r="HG455" s="188"/>
      <c r="HH455" s="401"/>
      <c r="HI455" s="188"/>
      <c r="HJ455" s="188"/>
      <c r="HK455" s="188"/>
      <c r="HL455" s="188"/>
      <c r="HW455" s="188"/>
      <c r="HX455" s="188"/>
      <c r="HZ455" s="188"/>
      <c r="IA455" s="188"/>
      <c r="IB455" s="188"/>
      <c r="IC455" s="188"/>
      <c r="ID455" s="188"/>
      <c r="IE455" s="188"/>
      <c r="IF455" s="188"/>
      <c r="IG455" s="188"/>
      <c r="IH455" s="188"/>
      <c r="II455" s="188"/>
      <c r="IJ455" s="188"/>
      <c r="IK455" s="188"/>
      <c r="IL455" s="401"/>
    </row>
    <row r="456" spans="193:246">
      <c r="GK456" s="376"/>
      <c r="GL456" s="362"/>
      <c r="GP456" s="923"/>
      <c r="GQ456" s="219"/>
      <c r="GR456" s="188"/>
      <c r="GS456" s="188"/>
      <c r="GT456" s="224"/>
      <c r="GU456" s="224"/>
      <c r="GV456" s="224"/>
      <c r="GW456" s="224"/>
      <c r="GX456" s="224"/>
      <c r="GY456" s="188"/>
      <c r="GZ456" s="401"/>
      <c r="HA456" s="188"/>
      <c r="HB456" s="188"/>
      <c r="HC456" s="188"/>
      <c r="HD456" s="188"/>
      <c r="HE456" s="188"/>
      <c r="HF456" s="188"/>
      <c r="HG456" s="188"/>
      <c r="HH456" s="401"/>
      <c r="HI456" s="188"/>
      <c r="HJ456" s="188"/>
      <c r="HK456" s="188"/>
      <c r="HL456" s="188"/>
      <c r="HW456" s="188"/>
      <c r="HX456" s="188"/>
      <c r="HZ456" s="188"/>
      <c r="IA456" s="188"/>
      <c r="IB456" s="188"/>
      <c r="IC456" s="188"/>
      <c r="ID456" s="188"/>
      <c r="IE456" s="188"/>
      <c r="IF456" s="188"/>
      <c r="IG456" s="188"/>
      <c r="IH456" s="188"/>
      <c r="II456" s="188"/>
      <c r="IJ456" s="188"/>
      <c r="IK456" s="188"/>
      <c r="IL456" s="401"/>
    </row>
    <row r="457" spans="193:246">
      <c r="GK457" s="376"/>
      <c r="GL457" s="362"/>
      <c r="GP457" s="923"/>
      <c r="GQ457" s="219"/>
      <c r="GR457" s="188"/>
      <c r="GS457" s="188"/>
      <c r="GT457" s="224"/>
      <c r="GU457" s="224"/>
      <c r="GV457" s="224"/>
      <c r="GW457" s="224"/>
      <c r="GX457" s="224"/>
      <c r="GY457" s="188"/>
      <c r="GZ457" s="401"/>
      <c r="HA457" s="188"/>
      <c r="HB457" s="188"/>
      <c r="HC457" s="188"/>
      <c r="HD457" s="188"/>
      <c r="HE457" s="188"/>
      <c r="HF457" s="188"/>
      <c r="HG457" s="188"/>
      <c r="HH457" s="401"/>
      <c r="HI457" s="188"/>
      <c r="HJ457" s="188"/>
      <c r="HK457" s="188"/>
      <c r="HL457" s="188"/>
      <c r="HW457" s="188"/>
      <c r="HX457" s="188"/>
      <c r="HZ457" s="188"/>
      <c r="IA457" s="188"/>
      <c r="IB457" s="188"/>
      <c r="IC457" s="188"/>
      <c r="ID457" s="188"/>
      <c r="IE457" s="188"/>
      <c r="IF457" s="188"/>
      <c r="IG457" s="188"/>
      <c r="IH457" s="188"/>
      <c r="II457" s="188"/>
      <c r="IJ457" s="188"/>
      <c r="IK457" s="188"/>
      <c r="IL457" s="401"/>
    </row>
    <row r="458" spans="193:246">
      <c r="GK458" s="376"/>
      <c r="GL458" s="362"/>
      <c r="GP458" s="923"/>
      <c r="GQ458" s="219"/>
      <c r="GR458" s="188"/>
      <c r="GS458" s="188"/>
      <c r="GT458" s="224"/>
      <c r="GU458" s="224"/>
      <c r="GV458" s="224"/>
      <c r="GW458" s="224"/>
      <c r="GX458" s="224"/>
      <c r="GY458" s="188"/>
      <c r="GZ458" s="401"/>
      <c r="HA458" s="188"/>
      <c r="HB458" s="188"/>
      <c r="HC458" s="188"/>
      <c r="HD458" s="188"/>
      <c r="HE458" s="188"/>
      <c r="HF458" s="188"/>
      <c r="HG458" s="188"/>
      <c r="HH458" s="401"/>
      <c r="HI458" s="188"/>
      <c r="HJ458" s="188"/>
      <c r="HK458" s="188"/>
      <c r="HL458" s="188"/>
      <c r="HW458" s="188"/>
      <c r="HX458" s="188"/>
      <c r="HZ458" s="188"/>
      <c r="IA458" s="188"/>
      <c r="IB458" s="188"/>
      <c r="IC458" s="188"/>
      <c r="ID458" s="188"/>
      <c r="IE458" s="188"/>
      <c r="IF458" s="188"/>
      <c r="IG458" s="188"/>
      <c r="IH458" s="188"/>
      <c r="II458" s="188"/>
      <c r="IJ458" s="188"/>
      <c r="IK458" s="188"/>
      <c r="IL458" s="401"/>
    </row>
    <row r="459" spans="193:246">
      <c r="GK459" s="376"/>
      <c r="GL459" s="362"/>
      <c r="GP459" s="923"/>
      <c r="GQ459" s="219"/>
      <c r="GR459" s="188"/>
      <c r="GS459" s="188"/>
      <c r="GT459" s="224"/>
      <c r="GU459" s="224"/>
      <c r="GV459" s="224"/>
      <c r="GW459" s="224"/>
      <c r="GX459" s="224"/>
      <c r="GY459" s="188"/>
      <c r="GZ459" s="401"/>
      <c r="HA459" s="188"/>
      <c r="HB459" s="188"/>
      <c r="HC459" s="188"/>
      <c r="HD459" s="188"/>
      <c r="HE459" s="188"/>
      <c r="HF459" s="188"/>
      <c r="HG459" s="188"/>
      <c r="HH459" s="401"/>
      <c r="HI459" s="188"/>
      <c r="HJ459" s="188"/>
      <c r="HK459" s="188"/>
      <c r="HL459" s="188"/>
      <c r="HW459" s="188"/>
      <c r="HX459" s="188"/>
      <c r="HZ459" s="188"/>
      <c r="IA459" s="188"/>
      <c r="IB459" s="188"/>
      <c r="IC459" s="188"/>
      <c r="ID459" s="188"/>
      <c r="IE459" s="188"/>
      <c r="IF459" s="188"/>
      <c r="IG459" s="188"/>
      <c r="IH459" s="188"/>
      <c r="II459" s="188"/>
      <c r="IJ459" s="188"/>
      <c r="IK459" s="188"/>
      <c r="IL459" s="401"/>
    </row>
    <row r="460" spans="193:246">
      <c r="GK460" s="376"/>
      <c r="GL460" s="362"/>
      <c r="GP460" s="923"/>
      <c r="GQ460" s="219"/>
      <c r="GR460" s="188"/>
      <c r="GS460" s="188"/>
      <c r="GT460" s="224"/>
      <c r="GU460" s="224"/>
      <c r="GV460" s="224"/>
      <c r="GW460" s="224"/>
      <c r="GX460" s="224"/>
      <c r="GY460" s="188"/>
      <c r="GZ460" s="401"/>
      <c r="HA460" s="188"/>
      <c r="HB460" s="188"/>
      <c r="HC460" s="188"/>
      <c r="HD460" s="188"/>
      <c r="HE460" s="188"/>
      <c r="HF460" s="188"/>
      <c r="HG460" s="188"/>
      <c r="HH460" s="401"/>
      <c r="HI460" s="188"/>
      <c r="HJ460" s="188"/>
      <c r="HK460" s="188"/>
      <c r="HL460" s="188"/>
      <c r="HW460" s="188"/>
      <c r="HX460" s="188"/>
      <c r="HZ460" s="188"/>
      <c r="IA460" s="188"/>
      <c r="IB460" s="188"/>
      <c r="IC460" s="188"/>
      <c r="ID460" s="188"/>
      <c r="IE460" s="188"/>
      <c r="IF460" s="188"/>
      <c r="IG460" s="188"/>
      <c r="IK460" s="188"/>
      <c r="IL460" s="401"/>
    </row>
    <row r="461" spans="193:246">
      <c r="GK461" s="376"/>
      <c r="GL461" s="362"/>
      <c r="GP461" s="923"/>
      <c r="GQ461" s="219"/>
      <c r="GR461" s="188"/>
      <c r="GS461" s="188"/>
      <c r="GT461" s="224"/>
      <c r="GU461" s="224"/>
      <c r="GV461" s="224"/>
      <c r="GW461" s="224"/>
      <c r="GX461" s="224"/>
      <c r="GY461" s="188"/>
      <c r="GZ461" s="401"/>
      <c r="HA461" s="188"/>
      <c r="HB461" s="188"/>
      <c r="HC461" s="188"/>
      <c r="HD461" s="188"/>
      <c r="HE461" s="188"/>
      <c r="HF461" s="188"/>
      <c r="HG461" s="188"/>
      <c r="HH461" s="401"/>
      <c r="HI461" s="188"/>
      <c r="HJ461" s="188"/>
      <c r="HK461" s="188"/>
      <c r="HL461" s="188"/>
      <c r="HW461" s="188"/>
      <c r="HX461" s="188"/>
      <c r="HZ461" s="188"/>
      <c r="IA461" s="188"/>
      <c r="IB461" s="188"/>
      <c r="IC461" s="188"/>
      <c r="ID461" s="188"/>
      <c r="IE461" s="188"/>
      <c r="IF461" s="188"/>
      <c r="IG461" s="188"/>
      <c r="IK461" s="188"/>
      <c r="IL461" s="401"/>
    </row>
    <row r="462" spans="193:246">
      <c r="GK462" s="376"/>
      <c r="GL462" s="362"/>
      <c r="GP462" s="923"/>
      <c r="GQ462" s="219"/>
      <c r="GR462" s="188"/>
      <c r="GS462" s="188"/>
      <c r="GT462" s="224"/>
      <c r="GU462" s="224"/>
      <c r="GV462" s="224"/>
      <c r="GW462" s="224"/>
      <c r="GX462" s="224"/>
      <c r="GY462" s="188"/>
      <c r="GZ462" s="401"/>
      <c r="HA462" s="188"/>
      <c r="HB462" s="188"/>
      <c r="HC462" s="188"/>
      <c r="HD462" s="188"/>
      <c r="HE462" s="188"/>
      <c r="HF462" s="188"/>
      <c r="HG462" s="188"/>
      <c r="HH462" s="401"/>
      <c r="HI462" s="188"/>
      <c r="HJ462" s="188"/>
      <c r="HK462" s="188"/>
      <c r="HL462" s="188"/>
      <c r="HW462" s="188"/>
      <c r="HX462" s="188"/>
      <c r="HZ462" s="188"/>
      <c r="IA462" s="188"/>
      <c r="IB462" s="188"/>
      <c r="IC462" s="188"/>
      <c r="ID462" s="188"/>
      <c r="IE462" s="188"/>
      <c r="IF462" s="188"/>
      <c r="IG462" s="188"/>
      <c r="IK462" s="188"/>
      <c r="IL462" s="401"/>
    </row>
    <row r="463" spans="193:246">
      <c r="GK463" s="376"/>
      <c r="GL463" s="362"/>
      <c r="GP463" s="923"/>
      <c r="GQ463" s="219"/>
      <c r="GR463" s="188"/>
      <c r="GS463" s="188"/>
      <c r="GT463" s="224"/>
      <c r="GU463" s="224"/>
      <c r="GV463" s="224"/>
      <c r="GW463" s="224"/>
      <c r="GX463" s="224"/>
      <c r="GY463" s="188"/>
      <c r="GZ463" s="401"/>
      <c r="HA463" s="188"/>
      <c r="HB463" s="188"/>
      <c r="HC463" s="188"/>
      <c r="HD463" s="188"/>
      <c r="HE463" s="188"/>
      <c r="HF463" s="188"/>
      <c r="HG463" s="188"/>
      <c r="HH463" s="401"/>
      <c r="HI463" s="188"/>
      <c r="HJ463" s="188"/>
      <c r="HK463" s="188"/>
      <c r="HL463" s="188"/>
      <c r="HW463" s="188"/>
      <c r="HX463" s="188"/>
      <c r="HZ463" s="188"/>
      <c r="IA463" s="188"/>
      <c r="IB463" s="188"/>
      <c r="IC463" s="188"/>
      <c r="ID463" s="188"/>
      <c r="IE463" s="188"/>
      <c r="IF463" s="188"/>
      <c r="IG463" s="188"/>
      <c r="IK463" s="188"/>
      <c r="IL463" s="401"/>
    </row>
    <row r="464" spans="193:246">
      <c r="GK464" s="376"/>
      <c r="GL464" s="362"/>
      <c r="GP464" s="923"/>
      <c r="GQ464" s="219"/>
      <c r="GR464" s="188"/>
      <c r="GS464" s="188"/>
      <c r="GT464" s="224"/>
      <c r="GU464" s="224"/>
      <c r="GV464" s="224"/>
      <c r="GW464" s="224"/>
      <c r="GX464" s="224"/>
      <c r="GY464" s="188"/>
      <c r="GZ464" s="401"/>
      <c r="HA464" s="188"/>
      <c r="HB464" s="188"/>
      <c r="HC464" s="188"/>
      <c r="HD464" s="188"/>
      <c r="HE464" s="188"/>
      <c r="HF464" s="188"/>
      <c r="HG464" s="188"/>
      <c r="HH464" s="401"/>
      <c r="HI464" s="188"/>
      <c r="HJ464" s="188"/>
      <c r="HK464" s="188"/>
      <c r="HL464" s="188"/>
      <c r="HW464" s="188"/>
      <c r="HX464" s="188"/>
      <c r="HZ464" s="188"/>
      <c r="IA464" s="188"/>
      <c r="IB464" s="188"/>
      <c r="IC464" s="188"/>
      <c r="ID464" s="188"/>
      <c r="IE464" s="188"/>
      <c r="IF464" s="188"/>
      <c r="IG464" s="188"/>
      <c r="IK464" s="188"/>
      <c r="IL464" s="401"/>
    </row>
    <row r="465" spans="193:246">
      <c r="GK465" s="376"/>
      <c r="GL465" s="362"/>
      <c r="GP465" s="923"/>
      <c r="GQ465" s="219"/>
      <c r="GR465" s="188"/>
      <c r="GS465" s="188"/>
      <c r="GT465" s="224"/>
      <c r="GU465" s="224"/>
      <c r="GV465" s="224"/>
      <c r="GW465" s="224"/>
      <c r="GX465" s="224"/>
      <c r="GY465" s="188"/>
      <c r="GZ465" s="401"/>
      <c r="HA465" s="188"/>
      <c r="HB465" s="188"/>
      <c r="HC465" s="188"/>
      <c r="HD465" s="188"/>
      <c r="HE465" s="188"/>
      <c r="HF465" s="188"/>
      <c r="HG465" s="188"/>
      <c r="HH465" s="401"/>
      <c r="HI465" s="188"/>
      <c r="HJ465" s="188"/>
      <c r="HK465" s="188"/>
      <c r="HL465" s="188"/>
      <c r="HW465" s="188"/>
      <c r="HX465" s="188"/>
      <c r="HZ465" s="188"/>
      <c r="IA465" s="188"/>
      <c r="IB465" s="188"/>
      <c r="IC465" s="188"/>
      <c r="ID465" s="188"/>
      <c r="IE465" s="188"/>
      <c r="IF465" s="188"/>
      <c r="IG465" s="188"/>
      <c r="IK465" s="188"/>
      <c r="IL465" s="401"/>
    </row>
    <row r="466" spans="193:246">
      <c r="GK466" s="376"/>
      <c r="GL466" s="362"/>
      <c r="GP466" s="923"/>
      <c r="GQ466" s="219"/>
      <c r="GR466" s="188"/>
      <c r="GS466" s="188"/>
      <c r="GT466" s="224"/>
      <c r="GU466" s="224"/>
      <c r="GV466" s="224"/>
      <c r="GW466" s="224"/>
      <c r="GX466" s="224"/>
      <c r="GY466" s="188"/>
      <c r="GZ466" s="401"/>
      <c r="HA466" s="188"/>
      <c r="HB466" s="188"/>
      <c r="HC466" s="188"/>
      <c r="HD466" s="188"/>
      <c r="HE466" s="188"/>
      <c r="HF466" s="188"/>
      <c r="HG466" s="188"/>
      <c r="HH466" s="401"/>
      <c r="HI466" s="188"/>
      <c r="HJ466" s="188"/>
      <c r="HK466" s="188"/>
      <c r="HL466" s="188"/>
      <c r="HW466" s="188"/>
      <c r="HX466" s="188"/>
      <c r="HZ466" s="188"/>
      <c r="IA466" s="188"/>
      <c r="IB466" s="188"/>
      <c r="IC466" s="188"/>
      <c r="ID466" s="188"/>
      <c r="IE466" s="188"/>
      <c r="IF466" s="188"/>
      <c r="IG466" s="188"/>
      <c r="IK466" s="188"/>
      <c r="IL466" s="401"/>
    </row>
    <row r="467" spans="193:246">
      <c r="GK467" s="376"/>
      <c r="GL467" s="362"/>
      <c r="GP467" s="923"/>
      <c r="GQ467" s="219"/>
      <c r="GR467" s="188"/>
      <c r="GS467" s="188"/>
      <c r="GT467" s="224"/>
      <c r="GU467" s="224"/>
      <c r="GV467" s="224"/>
      <c r="GW467" s="224"/>
      <c r="GX467" s="224"/>
      <c r="GY467" s="188"/>
      <c r="GZ467" s="401"/>
      <c r="HA467" s="188"/>
      <c r="HB467" s="188"/>
      <c r="HC467" s="188"/>
      <c r="HD467" s="188"/>
      <c r="HE467" s="188"/>
      <c r="HF467" s="188"/>
      <c r="HG467" s="188"/>
      <c r="HH467" s="401"/>
      <c r="HI467" s="188"/>
      <c r="HJ467" s="188"/>
      <c r="HK467" s="188"/>
      <c r="HL467" s="188"/>
      <c r="HW467" s="188"/>
      <c r="HX467" s="188"/>
      <c r="HZ467" s="188"/>
      <c r="IA467" s="188"/>
      <c r="IB467" s="188"/>
      <c r="IC467" s="188"/>
      <c r="ID467" s="188"/>
      <c r="IE467" s="188"/>
      <c r="IF467" s="188"/>
      <c r="IG467" s="188"/>
      <c r="IK467" s="188"/>
      <c r="IL467" s="401"/>
    </row>
    <row r="468" spans="193:246">
      <c r="GK468" s="376"/>
      <c r="GL468" s="362"/>
      <c r="GP468" s="923"/>
      <c r="GQ468" s="219"/>
      <c r="GR468" s="188"/>
      <c r="GS468" s="188"/>
      <c r="GT468" s="224"/>
      <c r="GU468" s="224"/>
      <c r="GV468" s="224"/>
      <c r="GW468" s="224"/>
      <c r="GX468" s="224"/>
      <c r="GY468" s="188"/>
      <c r="GZ468" s="401"/>
      <c r="HA468" s="188"/>
      <c r="HB468" s="188"/>
      <c r="HC468" s="188"/>
      <c r="HD468" s="188"/>
      <c r="HE468" s="188"/>
      <c r="HF468" s="188"/>
      <c r="HG468" s="188"/>
      <c r="HH468" s="401"/>
      <c r="HI468" s="188"/>
      <c r="HJ468" s="188"/>
      <c r="HK468" s="188"/>
      <c r="HL468" s="188"/>
      <c r="HW468" s="188"/>
      <c r="HX468" s="188"/>
      <c r="HZ468" s="188"/>
      <c r="IA468" s="188"/>
      <c r="IB468" s="188"/>
      <c r="IC468" s="188"/>
      <c r="ID468" s="188"/>
      <c r="IE468" s="188"/>
      <c r="IF468" s="188"/>
      <c r="IG468" s="188"/>
      <c r="IK468" s="188"/>
      <c r="IL468" s="401"/>
    </row>
    <row r="469" spans="193:246">
      <c r="GK469" s="376"/>
      <c r="GL469" s="362"/>
      <c r="GP469" s="923"/>
      <c r="GQ469" s="219"/>
      <c r="GR469" s="188"/>
      <c r="GS469" s="188"/>
      <c r="GT469" s="224"/>
      <c r="GU469" s="224"/>
      <c r="GV469" s="224"/>
      <c r="GW469" s="224"/>
      <c r="GX469" s="224"/>
      <c r="GY469" s="188"/>
      <c r="GZ469" s="401"/>
      <c r="HA469" s="188"/>
      <c r="HB469" s="188"/>
      <c r="HC469" s="188"/>
      <c r="HD469" s="188"/>
      <c r="HE469" s="188"/>
      <c r="HF469" s="188"/>
      <c r="HG469" s="188"/>
      <c r="HH469" s="401"/>
      <c r="HI469" s="188"/>
      <c r="HJ469" s="188"/>
      <c r="HK469" s="188"/>
      <c r="HL469" s="188"/>
      <c r="HW469" s="188"/>
      <c r="HX469" s="188"/>
      <c r="HZ469" s="188"/>
      <c r="IA469" s="188"/>
      <c r="IB469" s="188"/>
      <c r="IC469" s="188"/>
      <c r="ID469" s="188"/>
      <c r="IE469" s="188"/>
      <c r="IF469" s="188"/>
      <c r="IG469" s="188"/>
      <c r="IK469" s="188"/>
      <c r="IL469" s="401"/>
    </row>
    <row r="470" spans="193:246">
      <c r="GK470" s="376"/>
      <c r="GL470" s="362"/>
      <c r="GP470" s="923"/>
      <c r="GQ470" s="219"/>
      <c r="GR470" s="188"/>
      <c r="GS470" s="188"/>
      <c r="GT470" s="224"/>
      <c r="GU470" s="224"/>
      <c r="GV470" s="224"/>
      <c r="GW470" s="224"/>
      <c r="GX470" s="224"/>
      <c r="GY470" s="188"/>
      <c r="GZ470" s="401"/>
      <c r="HA470" s="188"/>
      <c r="HB470" s="188"/>
      <c r="HC470" s="188"/>
      <c r="HD470" s="188"/>
      <c r="HE470" s="188"/>
      <c r="HF470" s="188"/>
      <c r="HG470" s="188"/>
      <c r="HH470" s="401"/>
      <c r="HI470" s="188"/>
      <c r="HJ470" s="188"/>
      <c r="HK470" s="188"/>
      <c r="HL470" s="188"/>
      <c r="HW470" s="188"/>
      <c r="HX470" s="188"/>
      <c r="HZ470" s="188"/>
      <c r="IA470" s="188"/>
      <c r="IB470" s="188"/>
      <c r="IC470" s="188"/>
      <c r="ID470" s="188"/>
      <c r="IE470" s="188"/>
      <c r="IF470" s="188"/>
      <c r="IG470" s="188"/>
      <c r="IK470" s="188"/>
      <c r="IL470" s="401"/>
    </row>
    <row r="471" spans="193:246">
      <c r="GK471" s="376"/>
      <c r="GL471" s="362"/>
      <c r="GP471" s="923"/>
      <c r="GQ471" s="219"/>
      <c r="GR471" s="188"/>
      <c r="GS471" s="188"/>
      <c r="GT471" s="224"/>
      <c r="GU471" s="224"/>
      <c r="GV471" s="224"/>
      <c r="GW471" s="224"/>
      <c r="GX471" s="224"/>
      <c r="GY471" s="188"/>
      <c r="GZ471" s="401"/>
      <c r="HA471" s="188"/>
      <c r="HB471" s="188"/>
      <c r="HC471" s="188"/>
      <c r="HD471" s="188"/>
      <c r="HE471" s="188"/>
      <c r="HF471" s="188"/>
      <c r="HG471" s="188"/>
      <c r="HH471" s="401"/>
      <c r="HI471" s="188"/>
      <c r="HJ471" s="188"/>
      <c r="HK471" s="188"/>
      <c r="HL471" s="188"/>
      <c r="HW471" s="188"/>
      <c r="HX471" s="188"/>
      <c r="HZ471" s="188"/>
      <c r="IA471" s="188"/>
      <c r="IB471" s="188"/>
      <c r="IC471" s="188"/>
      <c r="ID471" s="188"/>
      <c r="IE471" s="188"/>
      <c r="IF471" s="188"/>
      <c r="IG471" s="188"/>
      <c r="IK471" s="188"/>
      <c r="IL471" s="401"/>
    </row>
    <row r="472" spans="193:246">
      <c r="GK472" s="376"/>
      <c r="GL472" s="362"/>
      <c r="GP472" s="923"/>
      <c r="GQ472" s="219"/>
      <c r="GR472" s="188"/>
      <c r="GS472" s="188"/>
      <c r="GT472" s="224"/>
      <c r="GU472" s="224"/>
      <c r="GV472" s="224"/>
      <c r="GW472" s="224"/>
      <c r="GX472" s="224"/>
      <c r="GY472" s="188"/>
      <c r="GZ472" s="401"/>
      <c r="HA472" s="188"/>
      <c r="HB472" s="188"/>
      <c r="HC472" s="188"/>
      <c r="HD472" s="188"/>
      <c r="HE472" s="188"/>
      <c r="HF472" s="188"/>
      <c r="HG472" s="188"/>
      <c r="HH472" s="401"/>
      <c r="HI472" s="188"/>
      <c r="HJ472" s="188"/>
      <c r="HK472" s="188"/>
      <c r="HL472" s="188"/>
      <c r="HW472" s="188"/>
      <c r="HX472" s="188"/>
      <c r="HZ472" s="188"/>
      <c r="IA472" s="188"/>
      <c r="IB472" s="188"/>
      <c r="IC472" s="188"/>
      <c r="ID472" s="188"/>
      <c r="IE472" s="188"/>
      <c r="IF472" s="188"/>
      <c r="IG472" s="188"/>
      <c r="IK472" s="188"/>
      <c r="IL472" s="401"/>
    </row>
    <row r="473" spans="193:246">
      <c r="GK473" s="376"/>
      <c r="GL473" s="362"/>
      <c r="GP473" s="923"/>
      <c r="GQ473" s="219"/>
      <c r="GR473" s="188"/>
      <c r="GS473" s="188"/>
      <c r="GT473" s="224"/>
      <c r="GU473" s="224"/>
      <c r="GV473" s="224"/>
      <c r="GW473" s="224"/>
      <c r="GX473" s="224"/>
      <c r="GY473" s="188"/>
      <c r="GZ473" s="401"/>
      <c r="HA473" s="188"/>
      <c r="HB473" s="188"/>
      <c r="HC473" s="188"/>
      <c r="HD473" s="188"/>
      <c r="HE473" s="188"/>
      <c r="HF473" s="188"/>
      <c r="HG473" s="188"/>
      <c r="HH473" s="401"/>
      <c r="HI473" s="188"/>
      <c r="HJ473" s="188"/>
      <c r="HK473" s="188"/>
      <c r="HL473" s="188"/>
      <c r="HW473" s="188"/>
      <c r="HX473" s="188"/>
      <c r="HZ473" s="188"/>
      <c r="IA473" s="188"/>
      <c r="IB473" s="188"/>
      <c r="IC473" s="188"/>
      <c r="ID473" s="188"/>
      <c r="IE473" s="188"/>
      <c r="IF473" s="188"/>
      <c r="IG473" s="188"/>
      <c r="IK473" s="188"/>
      <c r="IL473" s="401"/>
    </row>
    <row r="474" spans="193:246">
      <c r="GK474" s="376"/>
      <c r="GL474" s="362"/>
      <c r="GP474" s="923"/>
      <c r="GQ474" s="219"/>
      <c r="GR474" s="188"/>
      <c r="GS474" s="188"/>
      <c r="GT474" s="224"/>
      <c r="GU474" s="224"/>
      <c r="GV474" s="224"/>
      <c r="GW474" s="224"/>
      <c r="GX474" s="224"/>
      <c r="GY474" s="188"/>
      <c r="GZ474" s="401"/>
      <c r="HA474" s="188"/>
      <c r="HB474" s="188"/>
      <c r="HC474" s="188"/>
      <c r="HD474" s="188"/>
      <c r="HE474" s="188"/>
      <c r="HF474" s="188"/>
      <c r="HG474" s="188"/>
      <c r="HH474" s="401"/>
      <c r="HI474" s="188"/>
      <c r="HJ474" s="188"/>
      <c r="HK474" s="188"/>
      <c r="HL474" s="188"/>
      <c r="HW474" s="188"/>
      <c r="HX474" s="188"/>
      <c r="HZ474" s="188"/>
      <c r="IA474" s="188"/>
      <c r="IB474" s="188"/>
      <c r="IC474" s="188"/>
      <c r="ID474" s="188"/>
      <c r="IE474" s="188"/>
      <c r="IF474" s="188"/>
      <c r="IG474" s="188"/>
      <c r="IK474" s="188"/>
      <c r="IL474" s="401"/>
    </row>
    <row r="475" spans="193:246">
      <c r="GK475" s="376"/>
      <c r="GL475" s="362"/>
      <c r="GP475" s="923"/>
      <c r="GQ475" s="219"/>
      <c r="GR475" s="188"/>
      <c r="GS475" s="188"/>
      <c r="GT475" s="224"/>
      <c r="GU475" s="224"/>
      <c r="GV475" s="224"/>
      <c r="GW475" s="224"/>
      <c r="GX475" s="224"/>
      <c r="GY475" s="188"/>
      <c r="GZ475" s="401"/>
      <c r="HA475" s="188"/>
      <c r="HB475" s="188"/>
      <c r="HC475" s="188"/>
      <c r="HD475" s="188"/>
      <c r="HE475" s="188"/>
      <c r="HF475" s="188"/>
      <c r="HG475" s="188"/>
      <c r="HH475" s="401"/>
      <c r="HI475" s="188"/>
      <c r="HJ475" s="188"/>
      <c r="HK475" s="188"/>
      <c r="HL475" s="188"/>
      <c r="HW475" s="188"/>
      <c r="HX475" s="188"/>
      <c r="HZ475" s="188"/>
      <c r="IA475" s="188"/>
      <c r="IB475" s="188"/>
      <c r="IC475" s="188"/>
      <c r="ID475" s="188"/>
      <c r="IE475" s="188"/>
      <c r="IF475" s="188"/>
      <c r="IG475" s="188"/>
      <c r="IK475" s="188"/>
      <c r="IL475" s="401"/>
    </row>
    <row r="476" spans="193:246">
      <c r="GK476" s="376"/>
      <c r="GL476" s="362"/>
      <c r="GP476" s="923"/>
      <c r="GQ476" s="219"/>
      <c r="GR476" s="188"/>
      <c r="GS476" s="188"/>
      <c r="GT476" s="224"/>
      <c r="GU476" s="224"/>
      <c r="GV476" s="224"/>
      <c r="GW476" s="224"/>
      <c r="GX476" s="224"/>
      <c r="GY476" s="188"/>
      <c r="GZ476" s="401"/>
      <c r="HA476" s="188"/>
      <c r="HB476" s="188"/>
      <c r="HC476" s="188"/>
      <c r="HD476" s="188"/>
      <c r="HE476" s="188"/>
      <c r="HF476" s="188"/>
      <c r="HG476" s="188"/>
      <c r="HH476" s="401"/>
      <c r="HI476" s="188"/>
      <c r="HJ476" s="188"/>
      <c r="HK476" s="188"/>
      <c r="HL476" s="188"/>
      <c r="HW476" s="188"/>
      <c r="HX476" s="188"/>
      <c r="HZ476" s="188"/>
      <c r="IA476" s="188"/>
      <c r="IB476" s="188"/>
      <c r="IC476" s="188"/>
      <c r="ID476" s="188"/>
      <c r="IE476" s="188"/>
      <c r="IF476" s="188"/>
      <c r="IG476" s="188"/>
      <c r="IK476" s="188"/>
      <c r="IL476" s="401"/>
    </row>
    <row r="477" spans="193:246">
      <c r="GK477" s="376"/>
      <c r="GL477" s="362"/>
      <c r="GP477" s="923"/>
      <c r="GQ477" s="219"/>
      <c r="GR477" s="188"/>
      <c r="GS477" s="188"/>
      <c r="GT477" s="224"/>
      <c r="GU477" s="224"/>
      <c r="GV477" s="224"/>
      <c r="GW477" s="224"/>
      <c r="GX477" s="224"/>
      <c r="GY477" s="188"/>
      <c r="GZ477" s="401"/>
      <c r="HA477" s="188"/>
      <c r="HB477" s="188"/>
      <c r="HC477" s="188"/>
      <c r="HD477" s="188"/>
      <c r="HE477" s="188"/>
      <c r="HF477" s="188"/>
      <c r="HG477" s="188"/>
      <c r="HH477" s="401"/>
      <c r="HI477" s="188"/>
      <c r="HJ477" s="188"/>
      <c r="HK477" s="188"/>
      <c r="HL477" s="188"/>
      <c r="HW477" s="188"/>
      <c r="HX477" s="188"/>
      <c r="HZ477" s="188"/>
      <c r="IA477" s="188"/>
      <c r="IB477" s="188"/>
      <c r="IC477" s="188"/>
      <c r="ID477" s="188"/>
      <c r="IE477" s="188"/>
      <c r="IF477" s="188"/>
      <c r="IG477" s="188"/>
      <c r="IK477" s="188"/>
      <c r="IL477" s="401"/>
    </row>
    <row r="478" spans="193:246">
      <c r="GK478" s="376"/>
      <c r="GL478" s="362"/>
      <c r="GP478" s="923"/>
      <c r="GQ478" s="219"/>
      <c r="GR478" s="188"/>
      <c r="GS478" s="188"/>
      <c r="GT478" s="224"/>
      <c r="GU478" s="224"/>
      <c r="GV478" s="224"/>
      <c r="GW478" s="224"/>
      <c r="GX478" s="224"/>
      <c r="GY478" s="188"/>
      <c r="GZ478" s="401"/>
      <c r="HA478" s="188"/>
      <c r="HB478" s="188"/>
      <c r="HC478" s="188"/>
      <c r="HD478" s="188"/>
      <c r="HE478" s="188"/>
      <c r="HF478" s="188"/>
      <c r="HG478" s="188"/>
      <c r="HH478" s="401"/>
      <c r="HI478" s="188"/>
      <c r="HJ478" s="188"/>
      <c r="HK478" s="188"/>
      <c r="HL478" s="188"/>
      <c r="HZ478" s="188"/>
      <c r="IA478" s="188"/>
      <c r="IB478" s="188"/>
      <c r="IC478" s="188"/>
      <c r="ID478" s="188"/>
      <c r="IE478" s="188"/>
      <c r="IF478" s="188"/>
      <c r="IG478" s="188"/>
      <c r="IK478" s="188"/>
      <c r="IL478" s="401"/>
    </row>
    <row r="479" spans="193:246">
      <c r="GK479" s="376"/>
      <c r="GL479" s="362"/>
      <c r="GP479" s="923"/>
      <c r="GQ479" s="219"/>
      <c r="GR479" s="188"/>
      <c r="GS479" s="188"/>
      <c r="GT479" s="224"/>
      <c r="GU479" s="224"/>
      <c r="GV479" s="224"/>
      <c r="GW479" s="224"/>
      <c r="GX479" s="224"/>
      <c r="GY479" s="188"/>
      <c r="GZ479" s="401"/>
      <c r="HA479" s="188"/>
      <c r="HB479" s="188"/>
      <c r="HC479" s="188"/>
      <c r="HD479" s="188"/>
      <c r="HE479" s="188"/>
      <c r="HF479" s="188"/>
      <c r="HG479" s="188"/>
      <c r="HH479" s="401"/>
      <c r="HI479" s="188"/>
      <c r="HJ479" s="188"/>
      <c r="HK479" s="188"/>
      <c r="HL479" s="188"/>
      <c r="IA479" s="188"/>
      <c r="IB479" s="188"/>
      <c r="IC479" s="188"/>
      <c r="ID479" s="188"/>
      <c r="IE479" s="188"/>
      <c r="IF479" s="188"/>
      <c r="IG479" s="188"/>
      <c r="IK479" s="188"/>
      <c r="IL479" s="401"/>
    </row>
    <row r="480" spans="193:246">
      <c r="GK480" s="376"/>
      <c r="GL480" s="362"/>
      <c r="GQ480" s="219"/>
      <c r="GR480" s="188"/>
      <c r="GS480" s="188"/>
      <c r="GT480" s="224"/>
      <c r="GU480" s="224"/>
      <c r="GV480" s="224"/>
      <c r="GW480" s="224"/>
      <c r="GX480" s="224"/>
      <c r="GY480" s="188"/>
      <c r="GZ480" s="401"/>
      <c r="HA480" s="188"/>
      <c r="HB480" s="188"/>
      <c r="HC480" s="188"/>
      <c r="HD480" s="188"/>
      <c r="HE480" s="188"/>
      <c r="HF480" s="188"/>
      <c r="HG480" s="188"/>
      <c r="HH480" s="401"/>
      <c r="HI480" s="188"/>
      <c r="HJ480" s="188"/>
      <c r="HK480" s="188"/>
      <c r="HL480" s="188"/>
      <c r="IA480" s="188"/>
      <c r="IB480" s="188"/>
      <c r="IC480" s="188"/>
      <c r="ID480" s="188"/>
      <c r="IE480" s="188"/>
      <c r="IF480" s="188"/>
      <c r="IG480" s="188"/>
      <c r="IK480" s="188"/>
      <c r="IL480" s="401"/>
    </row>
    <row r="481" spans="193:246">
      <c r="GK481" s="376"/>
      <c r="GL481" s="362"/>
      <c r="GS481" s="188"/>
      <c r="GT481" s="224"/>
      <c r="GU481" s="224"/>
      <c r="GV481" s="224"/>
      <c r="GW481" s="224"/>
      <c r="GX481" s="224"/>
      <c r="GY481" s="188"/>
      <c r="GZ481" s="401"/>
      <c r="HA481" s="188"/>
      <c r="HB481" s="188"/>
      <c r="HC481" s="188"/>
      <c r="HD481" s="188"/>
      <c r="HE481" s="188"/>
      <c r="HF481" s="188"/>
      <c r="HG481" s="188"/>
      <c r="HH481" s="401"/>
      <c r="HI481" s="188"/>
      <c r="HJ481" s="188"/>
      <c r="HK481" s="188"/>
      <c r="HL481" s="188"/>
      <c r="IA481" s="188"/>
      <c r="IB481" s="188"/>
      <c r="IC481" s="188"/>
      <c r="ID481" s="188"/>
      <c r="IE481" s="188"/>
      <c r="IF481" s="188"/>
      <c r="IG481" s="188"/>
      <c r="IK481" s="188"/>
      <c r="IL481" s="401"/>
    </row>
    <row r="482" spans="193:246">
      <c r="GK482" s="376"/>
      <c r="GL482" s="362"/>
      <c r="GS482" s="188"/>
      <c r="GT482" s="224"/>
      <c r="GU482" s="224"/>
      <c r="GV482" s="224"/>
      <c r="GW482" s="224"/>
      <c r="GX482" s="224"/>
      <c r="GY482" s="188"/>
      <c r="GZ482" s="401"/>
      <c r="HA482" s="188"/>
      <c r="HB482" s="188"/>
      <c r="HC482" s="188"/>
      <c r="HD482" s="188"/>
      <c r="HE482" s="188"/>
      <c r="HF482" s="188"/>
      <c r="HG482" s="188"/>
      <c r="HH482" s="401"/>
      <c r="HI482" s="188"/>
      <c r="HJ482" s="188"/>
      <c r="HK482" s="188"/>
      <c r="HL482" s="188"/>
      <c r="IA482" s="188"/>
      <c r="IB482" s="188"/>
      <c r="IC482" s="188"/>
      <c r="ID482" s="188"/>
      <c r="IE482" s="188"/>
      <c r="IF482" s="188"/>
      <c r="IG482" s="188"/>
      <c r="IK482" s="188"/>
      <c r="IL482" s="401"/>
    </row>
    <row r="483" spans="193:246">
      <c r="GK483" s="376"/>
      <c r="GL483" s="362"/>
      <c r="GS483" s="188"/>
      <c r="GT483" s="224"/>
      <c r="GU483" s="224"/>
      <c r="GV483" s="224"/>
      <c r="GW483" s="224"/>
      <c r="GX483" s="224"/>
      <c r="GY483" s="188"/>
      <c r="GZ483" s="401"/>
      <c r="HA483" s="188"/>
      <c r="HB483" s="188"/>
      <c r="HC483" s="188"/>
      <c r="HD483" s="188"/>
      <c r="HE483" s="188"/>
      <c r="HF483" s="188"/>
      <c r="HG483" s="188"/>
      <c r="HH483" s="401"/>
      <c r="HI483" s="188"/>
      <c r="HJ483" s="188"/>
      <c r="HK483" s="188"/>
      <c r="HL483" s="188"/>
      <c r="IA483" s="188"/>
      <c r="IB483" s="188"/>
      <c r="IC483" s="188"/>
      <c r="ID483" s="188"/>
      <c r="IE483" s="188"/>
      <c r="IF483" s="188"/>
      <c r="IG483" s="188"/>
      <c r="IK483" s="188"/>
      <c r="IL483" s="401"/>
    </row>
    <row r="484" spans="193:246">
      <c r="GK484" s="376"/>
      <c r="GL484" s="362"/>
      <c r="GV484" s="224"/>
      <c r="GW484" s="224"/>
      <c r="GX484" s="224"/>
      <c r="GY484" s="188"/>
      <c r="GZ484" s="401"/>
      <c r="HA484" s="188"/>
      <c r="HB484" s="188"/>
      <c r="HC484" s="188"/>
      <c r="HD484" s="188"/>
      <c r="HE484" s="188"/>
      <c r="HF484" s="188"/>
      <c r="HG484" s="188"/>
      <c r="HH484" s="401"/>
      <c r="HI484" s="188"/>
      <c r="HJ484" s="188"/>
      <c r="HK484" s="188"/>
      <c r="IA484" s="188"/>
      <c r="IB484" s="188"/>
      <c r="IC484" s="188"/>
      <c r="ID484" s="188"/>
      <c r="IE484" s="188"/>
      <c r="IF484" s="188"/>
      <c r="IG484" s="188"/>
      <c r="IK484" s="188"/>
      <c r="IL484" s="401"/>
    </row>
    <row r="485" spans="193:246">
      <c r="GK485" s="376"/>
      <c r="GL485" s="362"/>
      <c r="GV485" s="224"/>
      <c r="GW485" s="224"/>
      <c r="GX485" s="224"/>
      <c r="GY485" s="188"/>
      <c r="GZ485" s="401"/>
      <c r="HA485" s="188"/>
      <c r="HB485" s="188"/>
      <c r="HC485" s="188"/>
      <c r="HD485" s="188"/>
      <c r="HE485" s="188"/>
      <c r="HF485" s="188"/>
      <c r="HG485" s="188"/>
      <c r="HH485" s="401"/>
      <c r="HI485" s="188"/>
      <c r="HJ485" s="188"/>
      <c r="HK485" s="188"/>
      <c r="IA485" s="188"/>
      <c r="IB485" s="188"/>
      <c r="IC485" s="188"/>
      <c r="ID485" s="188"/>
      <c r="IE485" s="188"/>
      <c r="IF485" s="188"/>
      <c r="IG485" s="188"/>
      <c r="IK485" s="188"/>
      <c r="IL485" s="401"/>
    </row>
    <row r="486" spans="193:246">
      <c r="GK486" s="376"/>
      <c r="GL486" s="362"/>
      <c r="GV486" s="224"/>
      <c r="GW486" s="224"/>
      <c r="GX486" s="224"/>
      <c r="GY486" s="188"/>
      <c r="GZ486" s="401"/>
      <c r="HA486" s="188"/>
      <c r="HB486" s="188"/>
      <c r="HC486" s="188"/>
      <c r="HD486" s="188"/>
      <c r="HE486" s="188"/>
      <c r="HF486" s="188"/>
      <c r="HG486" s="188"/>
      <c r="HH486" s="401"/>
      <c r="HI486" s="188"/>
      <c r="HJ486" s="188"/>
      <c r="HK486" s="188"/>
      <c r="IA486" s="188"/>
      <c r="IB486" s="188"/>
      <c r="IC486" s="188"/>
      <c r="ID486" s="188"/>
      <c r="IE486" s="188"/>
      <c r="IF486" s="188"/>
      <c r="IG486" s="188"/>
      <c r="IK486" s="188"/>
      <c r="IL486" s="401"/>
    </row>
    <row r="487" spans="193:246">
      <c r="GK487" s="376"/>
      <c r="GL487" s="362"/>
      <c r="GV487" s="224"/>
      <c r="GW487" s="224"/>
      <c r="GX487" s="224"/>
      <c r="GY487" s="188"/>
      <c r="GZ487" s="401"/>
      <c r="HA487" s="188"/>
      <c r="HB487" s="188"/>
      <c r="HC487" s="188"/>
      <c r="HD487" s="188"/>
      <c r="HE487" s="188"/>
      <c r="HF487" s="188"/>
      <c r="HG487" s="188"/>
      <c r="HH487" s="401"/>
      <c r="HI487" s="188"/>
      <c r="HJ487" s="188"/>
      <c r="HK487" s="188"/>
      <c r="IA487" s="188"/>
      <c r="IB487" s="188"/>
      <c r="IC487" s="188"/>
      <c r="ID487" s="188"/>
      <c r="IE487" s="188"/>
      <c r="IF487" s="188"/>
      <c r="IG487" s="188"/>
      <c r="IK487" s="188"/>
      <c r="IL487" s="401"/>
    </row>
    <row r="488" spans="193:246">
      <c r="GK488" s="376"/>
      <c r="GL488" s="362"/>
      <c r="GV488" s="224"/>
      <c r="GW488" s="224"/>
      <c r="GX488" s="224"/>
      <c r="GY488" s="188"/>
      <c r="GZ488" s="401"/>
      <c r="HA488" s="188"/>
      <c r="HB488" s="188"/>
      <c r="HC488" s="188"/>
      <c r="HD488" s="188"/>
      <c r="HE488" s="188"/>
      <c r="HF488" s="188"/>
      <c r="HG488" s="188"/>
      <c r="HH488" s="401"/>
      <c r="HI488" s="188"/>
      <c r="HJ488" s="188"/>
      <c r="HK488" s="188"/>
      <c r="IA488" s="188"/>
      <c r="IB488" s="188"/>
      <c r="IC488" s="188"/>
      <c r="ID488" s="188"/>
      <c r="IE488" s="188"/>
      <c r="IF488" s="188"/>
      <c r="IG488" s="188"/>
      <c r="IK488" s="188"/>
      <c r="IL488" s="401"/>
    </row>
    <row r="489" spans="193:246">
      <c r="GK489" s="376"/>
      <c r="GL489" s="362"/>
      <c r="GV489" s="224"/>
      <c r="GW489" s="224"/>
      <c r="GX489" s="224"/>
      <c r="GY489" s="188"/>
      <c r="GZ489" s="401"/>
      <c r="HA489" s="188"/>
      <c r="HB489" s="188"/>
      <c r="HC489" s="188"/>
      <c r="HD489" s="188"/>
      <c r="HE489" s="188"/>
      <c r="HF489" s="188"/>
      <c r="HG489" s="188"/>
      <c r="HH489" s="401"/>
      <c r="HI489" s="188"/>
      <c r="HJ489" s="188"/>
      <c r="HK489" s="188"/>
      <c r="IA489" s="188"/>
      <c r="IB489" s="188"/>
      <c r="IC489" s="188"/>
      <c r="ID489" s="188"/>
      <c r="IE489" s="188"/>
      <c r="IF489" s="188"/>
      <c r="IG489" s="188"/>
      <c r="IK489" s="188"/>
      <c r="IL489" s="401"/>
    </row>
    <row r="490" spans="193:246">
      <c r="GK490" s="376"/>
      <c r="GL490" s="362"/>
      <c r="GV490" s="224"/>
      <c r="GW490" s="224"/>
      <c r="GX490" s="224"/>
      <c r="GY490" s="188"/>
      <c r="GZ490" s="401"/>
      <c r="HA490" s="188"/>
      <c r="HB490" s="188"/>
      <c r="HC490" s="188"/>
      <c r="HD490" s="188"/>
      <c r="HE490" s="188"/>
      <c r="HF490" s="188"/>
      <c r="HG490" s="188"/>
      <c r="HH490" s="401"/>
      <c r="HI490" s="188"/>
      <c r="HJ490" s="188"/>
      <c r="HK490" s="188"/>
      <c r="IA490" s="188"/>
      <c r="IB490" s="188"/>
      <c r="IC490" s="188"/>
      <c r="ID490" s="188"/>
      <c r="IE490" s="188"/>
      <c r="IF490" s="188"/>
      <c r="IG490" s="188"/>
      <c r="IK490" s="188"/>
      <c r="IL490" s="401"/>
    </row>
    <row r="491" spans="193:246">
      <c r="GK491" s="376"/>
      <c r="GL491" s="362"/>
      <c r="GV491" s="224"/>
      <c r="GY491" s="188"/>
      <c r="GZ491" s="401"/>
      <c r="HA491" s="188"/>
      <c r="HB491" s="188"/>
      <c r="HC491" s="188"/>
      <c r="HD491" s="188"/>
      <c r="HE491" s="188"/>
      <c r="HF491" s="188"/>
      <c r="HG491" s="188"/>
      <c r="HH491" s="401"/>
      <c r="HI491" s="188"/>
      <c r="HJ491" s="188"/>
      <c r="HK491" s="188"/>
      <c r="IA491" s="188"/>
      <c r="IB491" s="188"/>
      <c r="IC491" s="188"/>
      <c r="ID491" s="188"/>
      <c r="IE491" s="188"/>
      <c r="IF491" s="188"/>
      <c r="IG491" s="188"/>
      <c r="IK491" s="188"/>
      <c r="IL491" s="401"/>
    </row>
    <row r="492" spans="193:246">
      <c r="GK492" s="376"/>
      <c r="GV492" s="224"/>
      <c r="GY492" s="188"/>
      <c r="GZ492" s="401"/>
      <c r="HA492" s="188"/>
      <c r="HB492" s="188"/>
      <c r="HC492" s="188"/>
      <c r="HD492" s="188"/>
      <c r="HE492" s="188"/>
      <c r="HF492" s="188"/>
      <c r="HG492" s="188"/>
      <c r="HH492" s="401"/>
      <c r="HI492" s="188"/>
      <c r="HJ492" s="188"/>
      <c r="HK492" s="188"/>
      <c r="IA492" s="188"/>
      <c r="IB492" s="188"/>
      <c r="IC492" s="188"/>
      <c r="ID492" s="188"/>
      <c r="IE492" s="188"/>
      <c r="IF492" s="188"/>
      <c r="IG492" s="188"/>
      <c r="IK492" s="188"/>
      <c r="IL492" s="401"/>
    </row>
    <row r="493" spans="193:246">
      <c r="GK493" s="376"/>
      <c r="GY493" s="188"/>
      <c r="GZ493" s="401"/>
      <c r="HA493" s="188"/>
      <c r="HB493" s="188"/>
      <c r="HC493" s="188"/>
      <c r="HD493" s="188"/>
      <c r="HE493" s="188"/>
      <c r="HF493" s="188"/>
      <c r="HG493" s="188"/>
      <c r="HH493" s="401"/>
      <c r="HI493" s="188"/>
      <c r="HJ493" s="188"/>
      <c r="HK493" s="188"/>
    </row>
    <row r="494" spans="193:246">
      <c r="GK494" s="376"/>
      <c r="GY494" s="188"/>
      <c r="GZ494" s="401"/>
      <c r="HA494" s="188"/>
      <c r="HB494" s="188"/>
      <c r="HC494" s="188"/>
      <c r="HD494" s="188"/>
      <c r="HE494" s="188"/>
      <c r="HF494" s="188"/>
      <c r="HG494" s="188"/>
      <c r="HJ494" s="188"/>
      <c r="HK494" s="188"/>
    </row>
    <row r="495" spans="193:246">
      <c r="GK495" s="376"/>
      <c r="HJ495" s="188"/>
      <c r="HK495" s="188"/>
    </row>
    <row r="496" spans="193:246">
      <c r="GK496" s="376"/>
      <c r="HJ496" s="188"/>
      <c r="HK496" s="188"/>
    </row>
    <row r="497" spans="193:219">
      <c r="GK497" s="376"/>
      <c r="HJ497" s="188"/>
      <c r="HK497" s="188"/>
    </row>
    <row r="498" spans="193:219">
      <c r="GK498" s="376"/>
      <c r="HJ498" s="188"/>
      <c r="HK498" s="188"/>
    </row>
    <row r="499" spans="193:219">
      <c r="GK499" s="376"/>
      <c r="HJ499" s="188"/>
      <c r="HK499" s="188"/>
    </row>
    <row r="500" spans="193:219">
      <c r="HJ500" s="188"/>
      <c r="HK500" s="188"/>
    </row>
  </sheetData>
  <hyperlinks>
    <hyperlink ref="C10" r:id="rId1"/>
    <hyperlink ref="E10:H10" r:id="rId2" display="Sabine Putz, s.putz@solid.at "/>
    <hyperlink ref="E85" r:id="rId3"/>
    <hyperlink ref="F85" r:id="rId4"/>
    <hyperlink ref="G85" r:id="rId5"/>
    <hyperlink ref="H85" r:id="rId6"/>
    <hyperlink ref="K85" r:id="rId7"/>
    <hyperlink ref="L10" r:id="rId8"/>
    <hyperlink ref="M10:N10" r:id="rId9" display="Sabine Putz, s.putz@solid.at "/>
    <hyperlink ref="L85" r:id="rId10"/>
    <hyperlink ref="M85" r:id="rId11"/>
    <hyperlink ref="N85" r:id="rId12"/>
    <hyperlink ref="S85" r:id="rId13"/>
    <hyperlink ref="T85:W85" r:id="rId14" display="www.saisonalspeicher.de"/>
    <hyperlink ref="X10" r:id="rId15"/>
    <hyperlink ref="Y10" r:id="rId16"/>
    <hyperlink ref="Z10" r:id="rId17"/>
    <hyperlink ref="AB10" r:id="rId18"/>
    <hyperlink ref="AC10" r:id="rId19"/>
    <hyperlink ref="AD10" r:id="rId20"/>
    <hyperlink ref="AE10" r:id="rId21"/>
    <hyperlink ref="AJ10" r:id="rId22"/>
    <hyperlink ref="AM10" r:id="rId23"/>
    <hyperlink ref="AN10" r:id="rId24"/>
    <hyperlink ref="AN85" r:id="rId25"/>
    <hyperlink ref="AO10" r:id="rId26"/>
    <hyperlink ref="AO85" r:id="rId27"/>
    <hyperlink ref="AQ10" r:id="rId28"/>
    <hyperlink ref="AQ85" r:id="rId29"/>
    <hyperlink ref="AR10" r:id="rId30"/>
    <hyperlink ref="AR85" r:id="rId31"/>
    <hyperlink ref="AS10" r:id="rId32"/>
    <hyperlink ref="AS85" r:id="rId33"/>
    <hyperlink ref="AT10" r:id="rId34"/>
    <hyperlink ref="AT85" r:id="rId35"/>
    <hyperlink ref="AU10" r:id="rId36"/>
    <hyperlink ref="AV10" r:id="rId37"/>
    <hyperlink ref="AV85" r:id="rId38"/>
    <hyperlink ref="AW10" r:id="rId39"/>
    <hyperlink ref="AW85" r:id="rId40"/>
    <hyperlink ref="AX85" r:id="rId41"/>
    <hyperlink ref="AY85" r:id="rId42"/>
    <hyperlink ref="AY10" r:id="rId43"/>
    <hyperlink ref="AZ85" r:id="rId44"/>
    <hyperlink ref="BA85" r:id="rId45"/>
    <hyperlink ref="BB10" r:id="rId46"/>
    <hyperlink ref="BC10" r:id="rId47"/>
    <hyperlink ref="BD10" r:id="rId48" display="c.buehler@ritter-xl-solar.com"/>
    <hyperlink ref="BD85" r:id="rId49"/>
    <hyperlink ref="BE85" r:id="rId50"/>
    <hyperlink ref="GI85" r:id="rId51"/>
  </hyperlinks>
  <pageMargins left="0.7" right="0.7" top="0.78740157499999996" bottom="0.78740157499999996" header="0.3" footer="0.3"/>
  <pageSetup paperSize="9" orientation="portrait" r:id="rId52"/>
  <ignoredErrors>
    <ignoredError sqref="HK27" formula="1"/>
  </ignoredErrors>
  <drawing r:id="rId53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1:EK193"/>
  <sheetViews>
    <sheetView zoomScale="60" zoomScaleNormal="60" workbookViewId="0">
      <pane xSplit="1" topLeftCell="AE1" activePane="topRight" state="frozen"/>
      <selection pane="topRight" activeCell="AE1" sqref="AE1"/>
    </sheetView>
  </sheetViews>
  <sheetFormatPr baseColWidth="10" defaultColWidth="11.42578125" defaultRowHeight="15" outlineLevelRow="1"/>
  <cols>
    <col min="1" max="1" width="28.85546875" style="184" customWidth="1"/>
    <col min="2" max="2" width="11.5703125" style="478" bestFit="1" customWidth="1"/>
    <col min="3" max="3" width="35" style="29" customWidth="1"/>
    <col min="4" max="7" width="35" style="27" customWidth="1"/>
    <col min="8" max="9" width="35" style="29" customWidth="1"/>
    <col min="10" max="10" width="35" style="23" customWidth="1"/>
    <col min="11" max="11" width="35" style="29" customWidth="1"/>
    <col min="12" max="12" width="35" style="23" customWidth="1"/>
    <col min="13" max="16" width="35" style="29" customWidth="1"/>
    <col min="17" max="17" width="35" customWidth="1"/>
    <col min="18" max="18" width="35" style="23" customWidth="1"/>
    <col min="19" max="19" width="35" style="29" customWidth="1"/>
    <col min="20" max="20" width="35" style="23" customWidth="1"/>
    <col min="21" max="21" width="35" style="29" customWidth="1"/>
    <col min="22" max="22" width="35" customWidth="1"/>
    <col min="23" max="23" width="35" style="29" customWidth="1"/>
    <col min="24" max="24" width="35" style="530" customWidth="1"/>
    <col min="25" max="25" width="35" style="104" customWidth="1"/>
    <col min="26" max="26" width="35" style="29" customWidth="1"/>
    <col min="27" max="27" width="35" style="765" customWidth="1"/>
    <col min="28" max="28" width="35" style="721" customWidth="1"/>
    <col min="29" max="29" width="35" style="680" customWidth="1"/>
    <col min="30" max="30" width="32" style="401" customWidth="1"/>
    <col min="31" max="31" width="34.7109375" style="882" customWidth="1"/>
    <col min="32" max="32" width="20.7109375" style="371" customWidth="1"/>
    <col min="33" max="33" width="10.7109375" style="940" customWidth="1"/>
    <col min="34" max="34" width="11.42578125" style="918"/>
    <col min="35" max="35" width="11.42578125" style="85"/>
    <col min="36" max="36" width="11.42578125" style="849"/>
    <col min="37" max="37" width="11.42578125" style="680"/>
    <col min="38" max="46" width="11.42578125" style="62"/>
    <col min="47" max="48" width="15.7109375" style="62" customWidth="1"/>
    <col min="49" max="49" width="15.7109375" style="680" customWidth="1"/>
    <col min="50" max="54" width="15.7109375" style="62" customWidth="1"/>
    <col min="55" max="57" width="11.42578125" style="62"/>
    <col min="58" max="58" width="11.42578125" style="680"/>
    <col min="59" max="59" width="20.7109375" style="62" customWidth="1"/>
    <col min="60" max="60" width="11.42578125" style="62"/>
    <col min="61" max="61" width="15.7109375" style="62" customWidth="1"/>
    <col min="62" max="64" width="11.42578125" style="62"/>
    <col min="65" max="66" width="16.7109375" style="62" customWidth="1"/>
    <col min="67" max="67" width="11.42578125" style="680"/>
    <col min="68" max="76" width="11.42578125" style="62"/>
    <col min="77" max="77" width="11.42578125" style="680"/>
    <col min="78" max="88" width="11.42578125" style="62"/>
    <col min="89" max="89" width="11.42578125" style="680"/>
    <col min="90" max="109" width="11.42578125" style="62"/>
  </cols>
  <sheetData>
    <row r="1" spans="1:141" s="110" customFormat="1" ht="15" customHeight="1">
      <c r="A1" s="135"/>
      <c r="B1" s="469"/>
      <c r="C1" s="479"/>
      <c r="D1" s="496"/>
      <c r="E1" s="496"/>
      <c r="F1" s="496"/>
      <c r="G1" s="496"/>
      <c r="H1" s="479"/>
      <c r="I1" s="479"/>
      <c r="K1" s="479"/>
      <c r="M1" s="479"/>
      <c r="N1" s="479"/>
      <c r="O1" s="479"/>
      <c r="P1" s="479"/>
      <c r="S1" s="479"/>
      <c r="U1" s="479"/>
      <c r="W1" s="479"/>
      <c r="X1" s="526"/>
      <c r="Y1" s="128"/>
      <c r="Z1" s="479"/>
      <c r="AA1" s="753"/>
      <c r="AB1" s="720"/>
      <c r="AC1" s="689"/>
      <c r="AD1" s="460"/>
      <c r="AE1" s="893"/>
      <c r="AF1" s="984"/>
      <c r="AG1" s="973"/>
      <c r="AH1" s="307"/>
      <c r="AI1" s="149"/>
      <c r="AJ1" s="626"/>
      <c r="AK1" s="961"/>
      <c r="AL1" s="902" t="s">
        <v>1243</v>
      </c>
      <c r="AM1" s="943"/>
      <c r="AN1" s="944"/>
      <c r="AO1" s="945"/>
      <c r="AP1" s="943"/>
      <c r="AQ1" s="945"/>
      <c r="AR1" s="945"/>
      <c r="AS1" s="946"/>
      <c r="AT1" s="943"/>
      <c r="AU1" s="943"/>
      <c r="AV1" s="943"/>
      <c r="AW1" s="966"/>
      <c r="AX1" s="947" t="s">
        <v>1244</v>
      </c>
      <c r="AY1" s="948"/>
      <c r="AZ1" s="947"/>
      <c r="BA1" s="948"/>
      <c r="BB1" s="948"/>
      <c r="BC1" s="948"/>
      <c r="BD1" s="948"/>
      <c r="BE1" s="948"/>
      <c r="BF1" s="966"/>
      <c r="BG1" s="949" t="s">
        <v>1292</v>
      </c>
      <c r="BH1" s="945"/>
      <c r="BI1" s="945"/>
      <c r="BJ1" s="945"/>
      <c r="BK1" s="945"/>
      <c r="BL1" s="945"/>
      <c r="BM1" s="945"/>
      <c r="BN1" s="945"/>
      <c r="BO1" s="961"/>
      <c r="BP1" s="947" t="s">
        <v>1245</v>
      </c>
      <c r="BQ1" s="950"/>
      <c r="BR1" s="950"/>
      <c r="BS1" s="950"/>
      <c r="BT1" s="950"/>
      <c r="BU1" s="950"/>
      <c r="BV1" s="950"/>
      <c r="BW1" s="950"/>
      <c r="BX1" s="950"/>
      <c r="BY1" s="961"/>
      <c r="BZ1" s="970" t="s">
        <v>1576</v>
      </c>
      <c r="CA1" s="971"/>
      <c r="CB1" s="971"/>
      <c r="CC1" s="971"/>
      <c r="CD1" s="971"/>
      <c r="CE1" s="971"/>
      <c r="CF1" s="971"/>
      <c r="CG1" s="971"/>
      <c r="CH1" s="971"/>
      <c r="CI1" s="971"/>
      <c r="CJ1" s="971"/>
      <c r="CK1" s="972"/>
      <c r="CL1" s="947" t="s">
        <v>1283</v>
      </c>
      <c r="CM1" s="948"/>
      <c r="CN1" s="948"/>
      <c r="CO1" s="948"/>
      <c r="CP1" s="948"/>
      <c r="CQ1" s="948"/>
      <c r="CR1" s="948"/>
      <c r="CS1" s="149"/>
      <c r="CT1" s="149"/>
      <c r="CU1" s="149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144"/>
      <c r="EB1" s="144"/>
      <c r="EC1" s="144"/>
      <c r="ED1" s="144"/>
      <c r="EE1" s="144"/>
    </row>
    <row r="2" spans="1:141" s="130" customFormat="1" ht="15" customHeight="1">
      <c r="A2" s="129" t="s">
        <v>50</v>
      </c>
      <c r="B2" s="470" t="s">
        <v>239</v>
      </c>
      <c r="D2" s="131"/>
      <c r="E2" s="131"/>
      <c r="F2" s="131"/>
      <c r="G2" s="131"/>
      <c r="H2" s="132"/>
      <c r="I2" s="133"/>
      <c r="J2" s="514"/>
      <c r="K2" s="133"/>
      <c r="L2" s="514"/>
      <c r="M2" s="133"/>
      <c r="N2" s="133"/>
      <c r="O2" s="133"/>
      <c r="Q2" s="518"/>
      <c r="R2" s="514"/>
      <c r="S2" s="133"/>
      <c r="T2" s="514"/>
      <c r="V2" s="518"/>
      <c r="X2" s="134"/>
      <c r="Y2" s="517"/>
      <c r="Z2" s="285"/>
      <c r="AA2" s="754"/>
      <c r="AB2" s="714"/>
      <c r="AC2" s="230"/>
      <c r="AD2" s="69"/>
      <c r="AE2" s="894" t="s">
        <v>1164</v>
      </c>
      <c r="AF2" s="386" t="s">
        <v>1163</v>
      </c>
      <c r="AG2" s="974"/>
      <c r="AH2" s="307"/>
      <c r="AI2" s="152" t="s">
        <v>1174</v>
      </c>
      <c r="AJ2" s="390" t="s">
        <v>1229</v>
      </c>
      <c r="AK2" s="504"/>
      <c r="AL2" s="914"/>
      <c r="AM2" s="149"/>
      <c r="AN2" s="877" t="s">
        <v>1273</v>
      </c>
      <c r="AO2" s="850" t="s">
        <v>1165</v>
      </c>
      <c r="AP2" s="149">
        <f>SUM(AM3,AM4,AM5,AM6,AM7,AM8)</f>
        <v>0</v>
      </c>
      <c r="AQ2" s="372">
        <f>AP2/AP8</f>
        <v>0</v>
      </c>
      <c r="AR2" s="372"/>
      <c r="AS2" s="952" t="s">
        <v>1174</v>
      </c>
      <c r="AT2" s="149">
        <f>COUNTIFS(C5:AD5,AS2)</f>
        <v>4</v>
      </c>
      <c r="AU2" s="372">
        <f>AT2/AT20</f>
        <v>0.14285714285714285</v>
      </c>
      <c r="AV2" s="144"/>
      <c r="AW2" s="481"/>
      <c r="AX2" s="144"/>
      <c r="AY2" s="364" t="s">
        <v>645</v>
      </c>
      <c r="AZ2" s="364" t="s">
        <v>648</v>
      </c>
      <c r="BA2" s="364" t="s">
        <v>532</v>
      </c>
      <c r="BB2" s="364" t="s">
        <v>863</v>
      </c>
      <c r="BC2" s="364" t="s">
        <v>1233</v>
      </c>
      <c r="BD2" s="364" t="s">
        <v>886</v>
      </c>
      <c r="BE2" s="362" t="s">
        <v>1556</v>
      </c>
      <c r="BF2" s="919"/>
      <c r="BG2" s="144"/>
      <c r="BH2" s="364" t="s">
        <v>645</v>
      </c>
      <c r="BI2" s="364" t="s">
        <v>648</v>
      </c>
      <c r="BJ2" s="364" t="s">
        <v>532</v>
      </c>
      <c r="BK2" s="364" t="s">
        <v>863</v>
      </c>
      <c r="BL2" s="364" t="s">
        <v>1233</v>
      </c>
      <c r="BM2" s="364" t="s">
        <v>886</v>
      </c>
      <c r="BN2" s="144"/>
      <c r="BO2" s="481"/>
      <c r="BP2" s="149"/>
      <c r="BQ2" s="149"/>
      <c r="BR2" s="149"/>
      <c r="BS2" s="149"/>
      <c r="BT2" s="149"/>
      <c r="BU2" s="149"/>
      <c r="BV2" s="149"/>
      <c r="BW2" s="149"/>
      <c r="BX2" s="149"/>
      <c r="BY2" s="508"/>
      <c r="BZ2" s="149"/>
      <c r="CA2" s="152" t="s">
        <v>1174</v>
      </c>
      <c r="CB2" s="152" t="s">
        <v>1229</v>
      </c>
      <c r="CC2" s="149"/>
      <c r="CD2" s="149"/>
      <c r="CE2" s="152" t="s">
        <v>1174</v>
      </c>
      <c r="CF2" s="152" t="s">
        <v>1229</v>
      </c>
      <c r="CG2" s="149"/>
      <c r="CH2" s="149"/>
      <c r="CI2" s="149"/>
      <c r="CJ2" s="149"/>
      <c r="CK2" s="508"/>
      <c r="CL2" s="144"/>
      <c r="CM2" s="951" t="s">
        <v>1276</v>
      </c>
      <c r="CN2" s="951" t="s">
        <v>1273</v>
      </c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340"/>
    </row>
    <row r="3" spans="1:141" s="110" customFormat="1" ht="15" customHeight="1">
      <c r="A3" s="135" t="s">
        <v>51</v>
      </c>
      <c r="B3" s="367" t="s">
        <v>240</v>
      </c>
      <c r="C3" s="480" t="s">
        <v>113</v>
      </c>
      <c r="D3" s="480" t="s">
        <v>133</v>
      </c>
      <c r="E3" s="497" t="s">
        <v>138</v>
      </c>
      <c r="F3" s="497" t="s">
        <v>172</v>
      </c>
      <c r="G3" s="181" t="s">
        <v>1458</v>
      </c>
      <c r="H3" s="510" t="s">
        <v>380</v>
      </c>
      <c r="I3" s="510" t="s">
        <v>388</v>
      </c>
      <c r="J3" s="125" t="s">
        <v>394</v>
      </c>
      <c r="K3" s="510" t="s">
        <v>397</v>
      </c>
      <c r="L3" s="125" t="s">
        <v>401</v>
      </c>
      <c r="M3" s="480" t="s">
        <v>404</v>
      </c>
      <c r="N3" s="510" t="s">
        <v>406</v>
      </c>
      <c r="O3" s="510" t="s">
        <v>409</v>
      </c>
      <c r="P3" s="480" t="s">
        <v>521</v>
      </c>
      <c r="Q3" s="110" t="s">
        <v>522</v>
      </c>
      <c r="R3" s="110" t="s">
        <v>554</v>
      </c>
      <c r="S3" s="480" t="s">
        <v>572</v>
      </c>
      <c r="T3" s="110" t="s">
        <v>580</v>
      </c>
      <c r="U3" s="480" t="s">
        <v>702</v>
      </c>
      <c r="V3" s="110" t="s">
        <v>859</v>
      </c>
      <c r="W3" s="480" t="s">
        <v>871</v>
      </c>
      <c r="X3" s="527"/>
      <c r="Y3" s="126" t="s">
        <v>889</v>
      </c>
      <c r="Z3" s="532" t="s">
        <v>966</v>
      </c>
      <c r="AA3" s="107" t="s">
        <v>1469</v>
      </c>
      <c r="AB3" s="751" t="s">
        <v>1543</v>
      </c>
      <c r="AC3" s="766" t="s">
        <v>1524</v>
      </c>
      <c r="AD3" s="401" t="s">
        <v>1146</v>
      </c>
      <c r="AE3" s="895"/>
      <c r="AF3" s="380">
        <f>COUNT(C7:AD7)</f>
        <v>28</v>
      </c>
      <c r="AG3" s="975"/>
      <c r="AH3" s="850">
        <v>1985</v>
      </c>
      <c r="AI3" s="149">
        <f>COUNTIFS(C7:AD7,AH3,C5:AD5,AI2)</f>
        <v>0</v>
      </c>
      <c r="AJ3" s="622">
        <f>COUNTIFS(C7:AD7,AH3,C6:AD6,AJ2)</f>
        <v>0</v>
      </c>
      <c r="AK3" s="962"/>
      <c r="AL3" s="850">
        <v>1985</v>
      </c>
      <c r="AM3" s="389">
        <f>COUNTIFS(C7:AD7,AL3)</f>
        <v>0</v>
      </c>
      <c r="AN3" s="622">
        <f>AM3</f>
        <v>0</v>
      </c>
      <c r="AO3" s="850" t="s">
        <v>1166</v>
      </c>
      <c r="AP3" s="149">
        <f>SUM(AM9,AM10,AM11,AM12,AM13)</f>
        <v>0</v>
      </c>
      <c r="AQ3" s="372">
        <f>AP3/AP8</f>
        <v>0</v>
      </c>
      <c r="AR3" s="372"/>
      <c r="AS3" s="952" t="s">
        <v>1221</v>
      </c>
      <c r="AT3" s="149">
        <f>COUNTIFS(C5:AD5,AS3)</f>
        <v>0</v>
      </c>
      <c r="AU3" s="372">
        <f>AT3/AT20</f>
        <v>0</v>
      </c>
      <c r="AV3" s="372"/>
      <c r="AW3" s="927"/>
      <c r="AX3" s="952" t="s">
        <v>1174</v>
      </c>
      <c r="AY3" s="149">
        <f>COUNTIFS(C5:AD5,AX3,C18:AD18,AY2)</f>
        <v>1</v>
      </c>
      <c r="AZ3" s="149">
        <f>COUNTIFS(C5:AD5,AX3,C18:AD18,AZ2)</f>
        <v>0</v>
      </c>
      <c r="BA3" s="149">
        <f>COUNTIFS(C5:AD5,AX3,C18:AD18,BA2)</f>
        <v>1</v>
      </c>
      <c r="BB3" s="149">
        <f>COUNTIFS(C5:AD5,AX3,C18:AD18,BB2)</f>
        <v>0</v>
      </c>
      <c r="BC3" s="149">
        <f>COUNTIFS(C5:AD5,AX3,C18:AD18,BC2)</f>
        <v>1</v>
      </c>
      <c r="BD3" s="149">
        <f>COUNTIFS(C5:AD5,AX3,C18:AD18,BD2)</f>
        <v>1</v>
      </c>
      <c r="BE3" s="149">
        <f t="shared" ref="BE3:BE20" si="0">SUM(AY3:BD3)</f>
        <v>4</v>
      </c>
      <c r="BF3" s="508"/>
      <c r="BG3" s="952" t="s">
        <v>1174</v>
      </c>
      <c r="BH3" s="622">
        <f>SUMIFS(C23:AD23,C18:AD18,BH2, C5:AD5,BG3)</f>
        <v>585</v>
      </c>
      <c r="BI3" s="622">
        <f>SUMIFS(C23:AD23,C18:AD18,BI2,C5:AD5,BG3)</f>
        <v>0</v>
      </c>
      <c r="BJ3" s="622">
        <f>SUMIFS(C23:AD23,C18:AD18,BJ2,C5:AD5,BG3)</f>
        <v>9188</v>
      </c>
      <c r="BK3" s="622">
        <f>SUMIFS(C23:AD23,C18:AD18,BK2,C5:AD5,BG3)</f>
        <v>0</v>
      </c>
      <c r="BL3" s="622">
        <f>SUMIFS(C23:AD23,C18:AD18,BL2,C5:AD5,BG3)</f>
        <v>5024.6000000000004</v>
      </c>
      <c r="BM3" s="622">
        <f>SUMIFS(C23:AD23,C18:AD18,BM2,C5:AD5,BG3)</f>
        <v>850</v>
      </c>
      <c r="BN3" s="626"/>
      <c r="BO3" s="481"/>
      <c r="BP3" s="149"/>
      <c r="BQ3" s="149"/>
      <c r="BR3" s="149"/>
      <c r="BS3" s="149"/>
      <c r="BT3" s="149"/>
      <c r="BU3" s="870" t="s">
        <v>840</v>
      </c>
      <c r="BV3" s="362" t="s">
        <v>1235</v>
      </c>
      <c r="BW3" s="149"/>
      <c r="BX3" s="149"/>
      <c r="BY3" s="481"/>
      <c r="BZ3" s="850">
        <v>1985</v>
      </c>
      <c r="CA3" s="389">
        <f>SUMIFS(C23:AD23, C5:AD5, CA2, C7:AD7,BZ3)</f>
        <v>0</v>
      </c>
      <c r="CB3" s="389">
        <f>SUMIFS(C23:AD23, C6:AD6, CB2, C7:AD7,BZ3)</f>
        <v>0</v>
      </c>
      <c r="CC3" s="144"/>
      <c r="CD3" s="850">
        <v>1985</v>
      </c>
      <c r="CE3" s="389">
        <f>CA3</f>
        <v>0</v>
      </c>
      <c r="CF3" s="389">
        <f>CB3</f>
        <v>0</v>
      </c>
      <c r="CG3" s="144"/>
      <c r="CH3" s="144"/>
      <c r="CI3" s="144"/>
      <c r="CJ3" s="144"/>
      <c r="CK3" s="481"/>
      <c r="CL3" s="850">
        <v>1985</v>
      </c>
      <c r="CM3" s="622">
        <f>SUMIFS(C23:AD23, C7:AD7,CL3)</f>
        <v>0</v>
      </c>
      <c r="CN3" s="622">
        <f>CM3</f>
        <v>0</v>
      </c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</row>
    <row r="4" spans="1:141" s="110" customFormat="1" ht="15" customHeight="1" outlineLevel="1">
      <c r="A4" s="135" t="s">
        <v>52</v>
      </c>
      <c r="B4" s="367" t="s">
        <v>240</v>
      </c>
      <c r="C4" s="480" t="s">
        <v>114</v>
      </c>
      <c r="D4" s="497" t="s">
        <v>134</v>
      </c>
      <c r="E4" s="497" t="s">
        <v>139</v>
      </c>
      <c r="F4" s="505" t="s">
        <v>179</v>
      </c>
      <c r="G4" s="505" t="s">
        <v>1459</v>
      </c>
      <c r="H4" s="480" t="s">
        <v>381</v>
      </c>
      <c r="I4" s="480" t="s">
        <v>389</v>
      </c>
      <c r="J4" s="110" t="s">
        <v>395</v>
      </c>
      <c r="K4" s="480" t="s">
        <v>398</v>
      </c>
      <c r="L4" s="110" t="s">
        <v>402</v>
      </c>
      <c r="M4" s="480" t="s">
        <v>405</v>
      </c>
      <c r="N4" s="480" t="s">
        <v>407</v>
      </c>
      <c r="O4" s="510" t="s">
        <v>410</v>
      </c>
      <c r="P4" s="480" t="s">
        <v>525</v>
      </c>
      <c r="Q4" s="110" t="s">
        <v>523</v>
      </c>
      <c r="R4" s="110" t="s">
        <v>555</v>
      </c>
      <c r="S4" s="480" t="s">
        <v>573</v>
      </c>
      <c r="T4" s="110" t="s">
        <v>581</v>
      </c>
      <c r="U4" s="480" t="s">
        <v>703</v>
      </c>
      <c r="V4" s="110" t="s">
        <v>860</v>
      </c>
      <c r="W4" s="480" t="s">
        <v>872</v>
      </c>
      <c r="X4" s="527" t="s">
        <v>890</v>
      </c>
      <c r="Y4" s="126" t="s">
        <v>895</v>
      </c>
      <c r="Z4" s="488" t="s">
        <v>967</v>
      </c>
      <c r="AA4" s="680" t="s">
        <v>1470</v>
      </c>
      <c r="AB4" s="181"/>
      <c r="AC4" s="33"/>
      <c r="AD4" s="401" t="s">
        <v>1147</v>
      </c>
      <c r="AE4" s="895"/>
      <c r="AF4" s="381"/>
      <c r="AG4" s="976"/>
      <c r="AH4" s="850">
        <v>1986</v>
      </c>
      <c r="AI4" s="149">
        <f>COUNTIFS(C7:AD7,AH4,C5:AD5,AI2)</f>
        <v>0</v>
      </c>
      <c r="AJ4" s="622">
        <f>COUNTIFS(C7:AD7,AH4,C6:AD6,AJ2)</f>
        <v>0</v>
      </c>
      <c r="AK4" s="963"/>
      <c r="AL4" s="850">
        <v>1986</v>
      </c>
      <c r="AM4" s="149">
        <f>COUNTIFS(C7:AD7,AL4)</f>
        <v>0</v>
      </c>
      <c r="AN4" s="622">
        <f t="shared" ref="AN4:AN29" si="1">AN3+AM4</f>
        <v>0</v>
      </c>
      <c r="AO4" s="850" t="s">
        <v>1167</v>
      </c>
      <c r="AP4" s="149">
        <f>SUM(AM14,AM15,AM16,AM17,AM18)</f>
        <v>1</v>
      </c>
      <c r="AQ4" s="372">
        <f>AP4/AP8</f>
        <v>3.5714285714285712E-2</v>
      </c>
      <c r="AR4" s="372"/>
      <c r="AS4" s="952" t="s">
        <v>1222</v>
      </c>
      <c r="AT4" s="149">
        <f>COUNTIFS(C5:AD5,AS4)</f>
        <v>1</v>
      </c>
      <c r="AU4" s="372">
        <f>AT4/AT20</f>
        <v>3.5714285714285712E-2</v>
      </c>
      <c r="AV4" s="372"/>
      <c r="AW4" s="927"/>
      <c r="AX4" s="952" t="s">
        <v>1221</v>
      </c>
      <c r="AY4" s="149">
        <f>COUNTIFS(C5:AD5,AX4,C18:AD18,AY2)</f>
        <v>0</v>
      </c>
      <c r="AZ4" s="149">
        <f>COUNTIFS(C5:AD5,AX4,C18:AD18,AZ2)</f>
        <v>0</v>
      </c>
      <c r="BA4" s="149">
        <f>COUNTIFS(C5:AD5,AX4,C18:AD18,BA2)</f>
        <v>0</v>
      </c>
      <c r="BB4" s="149">
        <f>COUNTIFS(C5:AD5,AX4,C18:AD18,BB2)</f>
        <v>0</v>
      </c>
      <c r="BC4" s="149">
        <f>COUNTIFS(C5:AD5,AX4,C18:AD18,BC2)</f>
        <v>0</v>
      </c>
      <c r="BD4" s="149">
        <f>COUNTIFS(C5:AD5,AX4,C18:AD18,BD2)</f>
        <v>0</v>
      </c>
      <c r="BE4" s="149">
        <f t="shared" si="0"/>
        <v>0</v>
      </c>
      <c r="BF4" s="508"/>
      <c r="BG4" s="952" t="s">
        <v>1221</v>
      </c>
      <c r="BH4" s="622">
        <f>SUMIFS(C23:AD23,C18:AD18,BH2,C5:AD5,BG4)</f>
        <v>0</v>
      </c>
      <c r="BI4" s="622">
        <f>SUMIFS(C23:AD23,C18:AD18,BI2,C5:AD5,BG4)</f>
        <v>0</v>
      </c>
      <c r="BJ4" s="622">
        <f>SUMIFS(C23:AD23,C18:AD18,BJ2,C5:AD5,BG4)</f>
        <v>0</v>
      </c>
      <c r="BK4" s="622">
        <f>SUMIFS(C23:AD23,C18:AD18,BK2,C5:AD5,BG4)</f>
        <v>0</v>
      </c>
      <c r="BL4" s="622">
        <f>SUMIFS(C23:AD23,C18:AD18,BL2,C5:AD5,BG4)</f>
        <v>0</v>
      </c>
      <c r="BM4" s="622">
        <f>SUMIFS(C23:AD23,C18:AD18,BM2,C5:AD5,BG4)</f>
        <v>0</v>
      </c>
      <c r="BN4" s="626"/>
      <c r="BO4" s="481"/>
      <c r="BP4" s="144"/>
      <c r="BQ4" s="870" t="s">
        <v>840</v>
      </c>
      <c r="BR4" s="362" t="s">
        <v>1235</v>
      </c>
      <c r="BS4" s="362"/>
      <c r="BT4" s="953" t="s">
        <v>1392</v>
      </c>
      <c r="BU4" s="42">
        <f>SUMIFS(C23:AD23,C6:AD6,BT4)</f>
        <v>12000</v>
      </c>
      <c r="BV4" s="370">
        <f>BU4/BU11</f>
        <v>0.20945566661360457</v>
      </c>
      <c r="BW4" s="144"/>
      <c r="BX4" s="144"/>
      <c r="BY4" s="481"/>
      <c r="BZ4" s="850">
        <v>1986</v>
      </c>
      <c r="CA4" s="389">
        <f>SUMIFS(C23:AD23, C5:AD5, CA2, C7:AD7,BZ4)</f>
        <v>0</v>
      </c>
      <c r="CB4" s="389">
        <f>SUMIFS(C23:AD23, C6:AD6, CB2, C7:AD7,BZ4)</f>
        <v>0</v>
      </c>
      <c r="CC4" s="144"/>
      <c r="CD4" s="850">
        <v>1986</v>
      </c>
      <c r="CE4" s="389">
        <f>CA4+CE3</f>
        <v>0</v>
      </c>
      <c r="CF4" s="389">
        <f t="shared" ref="CF4:CF30" si="2">CF3+CB4</f>
        <v>0</v>
      </c>
      <c r="CG4" s="144"/>
      <c r="CH4" s="144"/>
      <c r="CI4" s="144"/>
      <c r="CJ4" s="144"/>
      <c r="CK4" s="481"/>
      <c r="CL4" s="850">
        <v>1986</v>
      </c>
      <c r="CM4" s="622">
        <f>SUMIFS(C23:AD23, C7:AD7,CL4)</f>
        <v>0</v>
      </c>
      <c r="CN4" s="622">
        <f t="shared" ref="CN4:CN29" si="3">CN3+CM4</f>
        <v>0</v>
      </c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</row>
    <row r="5" spans="1:141" s="110" customFormat="1" ht="15" customHeight="1" outlineLevel="1">
      <c r="A5" s="124" t="s">
        <v>1173</v>
      </c>
      <c r="B5" s="367" t="s">
        <v>240</v>
      </c>
      <c r="C5" s="480" t="s">
        <v>1174</v>
      </c>
      <c r="D5" s="480" t="s">
        <v>1222</v>
      </c>
      <c r="E5" s="481" t="s">
        <v>1223</v>
      </c>
      <c r="F5" s="505" t="s">
        <v>179</v>
      </c>
      <c r="G5" s="505" t="s">
        <v>1459</v>
      </c>
      <c r="H5" s="481" t="s">
        <v>703</v>
      </c>
      <c r="I5" s="481" t="s">
        <v>714</v>
      </c>
      <c r="J5" s="144" t="s">
        <v>1224</v>
      </c>
      <c r="K5" s="481" t="s">
        <v>703</v>
      </c>
      <c r="L5" s="144" t="s">
        <v>703</v>
      </c>
      <c r="M5" s="481" t="s">
        <v>703</v>
      </c>
      <c r="N5" s="481" t="s">
        <v>703</v>
      </c>
      <c r="O5" s="510" t="s">
        <v>1223</v>
      </c>
      <c r="P5" s="481" t="s">
        <v>1224</v>
      </c>
      <c r="Q5" s="144" t="s">
        <v>1225</v>
      </c>
      <c r="R5" s="144" t="s">
        <v>670</v>
      </c>
      <c r="S5" s="481" t="s">
        <v>1226</v>
      </c>
      <c r="T5" s="144" t="s">
        <v>784</v>
      </c>
      <c r="U5" s="481" t="s">
        <v>703</v>
      </c>
      <c r="V5" s="144" t="s">
        <v>1227</v>
      </c>
      <c r="W5" s="481" t="s">
        <v>1227</v>
      </c>
      <c r="X5" s="527" t="s">
        <v>1174</v>
      </c>
      <c r="Y5" s="126" t="s">
        <v>1174</v>
      </c>
      <c r="Z5" s="488" t="s">
        <v>1174</v>
      </c>
      <c r="AA5" s="756" t="s">
        <v>1471</v>
      </c>
      <c r="AB5" s="722" t="s">
        <v>1224</v>
      </c>
      <c r="AC5" s="425" t="s">
        <v>703</v>
      </c>
      <c r="AD5" s="401" t="s">
        <v>1175</v>
      </c>
      <c r="AE5" s="895"/>
      <c r="AF5" s="381"/>
      <c r="AG5" s="976"/>
      <c r="AH5" s="908">
        <v>1987</v>
      </c>
      <c r="AI5" s="149">
        <f>COUNTIFS(C7:AD7,AH5,C5:AD5,AI2)</f>
        <v>0</v>
      </c>
      <c r="AJ5" s="622">
        <f>COUNTIFS(C7:AD7,AH5,C6:AD6,AJ2)</f>
        <v>0</v>
      </c>
      <c r="AK5" s="963"/>
      <c r="AL5" s="908">
        <v>1987</v>
      </c>
      <c r="AM5" s="149">
        <f>COUNTIFS(C7:AD7,AL5)</f>
        <v>0</v>
      </c>
      <c r="AN5" s="622">
        <f t="shared" si="1"/>
        <v>0</v>
      </c>
      <c r="AO5" s="850" t="s">
        <v>1168</v>
      </c>
      <c r="AP5" s="149">
        <f>SUM(AM19,AM20,AM21,AM22,AM23)</f>
        <v>9</v>
      </c>
      <c r="AQ5" s="372">
        <f>AP5/AP8</f>
        <v>0.32142857142857145</v>
      </c>
      <c r="AR5" s="372"/>
      <c r="AS5" s="952" t="s">
        <v>1225</v>
      </c>
      <c r="AT5" s="149">
        <f>COUNTIFS(C5:AD5,AS5)</f>
        <v>1</v>
      </c>
      <c r="AU5" s="372">
        <f>AT5/AT20</f>
        <v>3.5714285714285712E-2</v>
      </c>
      <c r="AV5" s="372"/>
      <c r="AW5" s="927"/>
      <c r="AX5" s="952" t="s">
        <v>1222</v>
      </c>
      <c r="AY5" s="149">
        <f>COUNTIFS(C5:AD5,AX5,C18:AD18,AY2)</f>
        <v>1</v>
      </c>
      <c r="AZ5" s="149">
        <f>COUNTIFS(C5:AD5,AX5,C18:AD18,AZ2)</f>
        <v>0</v>
      </c>
      <c r="BA5" s="149">
        <f>COUNTIFS(C5:AD5,AX5,C18:AD18,BA2)</f>
        <v>0</v>
      </c>
      <c r="BB5" s="149">
        <f>COUNTIFS(C5:AD5,AX5,C18:AD18,BB2)</f>
        <v>0</v>
      </c>
      <c r="BC5" s="149">
        <f>COUNTIFS(C5:AD5,AX5,C18:AD18,BC2)</f>
        <v>0</v>
      </c>
      <c r="BD5" s="149">
        <f>COUNTIFS(C5:AD5,AX5,C18:AD18,BD2)</f>
        <v>0</v>
      </c>
      <c r="BE5" s="149">
        <f t="shared" si="0"/>
        <v>1</v>
      </c>
      <c r="BF5" s="508"/>
      <c r="BG5" s="952" t="s">
        <v>1222</v>
      </c>
      <c r="BH5" s="622">
        <f>SUMIFS(C23:AD23,C18:AD18,BH2,C5:AD5,BG5)</f>
        <v>1016</v>
      </c>
      <c r="BI5" s="622">
        <f>SUMIFS(C23:AD23,C18:AD18,BI2,C5:AD5,BG5)</f>
        <v>0</v>
      </c>
      <c r="BJ5" s="622">
        <f>SUMIFS(C23:AD23,C18:AD18,BJ2,C5:AD5,BG5)</f>
        <v>0</v>
      </c>
      <c r="BK5" s="622">
        <f>SUMIFS(C23:AD23,C18:AD18,BK2,C5:AD5,BG5)</f>
        <v>0</v>
      </c>
      <c r="BL5" s="622">
        <f>SUMIFS(C23:AD23,C18:AD18,BL2,C5:AD5,BG5)</f>
        <v>0</v>
      </c>
      <c r="BM5" s="622">
        <f>SUMIFS(C23:AD23,C18:AD18,BM2,C5:AD5,BG5)</f>
        <v>0</v>
      </c>
      <c r="BN5" s="626"/>
      <c r="BO5" s="481"/>
      <c r="BP5" s="952" t="s">
        <v>784</v>
      </c>
      <c r="BQ5" s="622">
        <f>SUMIFS(C23:AD23,C5:AD5,BP5)</f>
        <v>550.32000000000005</v>
      </c>
      <c r="BR5" s="954">
        <f>BQ5/BQ23</f>
        <v>9.6056368708999067E-3</v>
      </c>
      <c r="BS5" s="954"/>
      <c r="BT5" s="364" t="s">
        <v>1230</v>
      </c>
      <c r="BU5" s="622">
        <f>SUMIFS(C23:AD23,C6:AD6,BT5)</f>
        <v>20213.599999999999</v>
      </c>
      <c r="BV5" s="372">
        <f>BU5/BU11</f>
        <v>0.35282108855506306</v>
      </c>
      <c r="BW5" s="144"/>
      <c r="BX5" s="144"/>
      <c r="BY5" s="481"/>
      <c r="BZ5" s="908">
        <v>1987</v>
      </c>
      <c r="CA5" s="619">
        <f>SUMIFS(C23:AD23, C5:AD5, CA2, C7:AD7,BZ5)</f>
        <v>0</v>
      </c>
      <c r="CB5" s="955">
        <f>SUMIFS(C23:AD23, C6:AD6, CB2, C7:AD7,BZ5)</f>
        <v>0</v>
      </c>
      <c r="CC5" s="368"/>
      <c r="CD5" s="908">
        <v>1987</v>
      </c>
      <c r="CE5" s="389">
        <f t="shared" ref="CE5:CE29" si="4">CE4+CA5</f>
        <v>0</v>
      </c>
      <c r="CF5" s="389">
        <f t="shared" si="2"/>
        <v>0</v>
      </c>
      <c r="CG5" s="144"/>
      <c r="CH5" s="144"/>
      <c r="CI5" s="144"/>
      <c r="CJ5" s="144"/>
      <c r="CK5" s="481"/>
      <c r="CL5" s="908">
        <v>1987</v>
      </c>
      <c r="CM5" s="622">
        <f>SUMIFS(C23:AD23, C7:AD7,CL5)</f>
        <v>0</v>
      </c>
      <c r="CN5" s="622">
        <f t="shared" si="3"/>
        <v>0</v>
      </c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</row>
    <row r="6" spans="1:141" s="110" customFormat="1" ht="15" customHeight="1" outlineLevel="1">
      <c r="A6" s="124" t="s">
        <v>1259</v>
      </c>
      <c r="B6" s="367" t="s">
        <v>240</v>
      </c>
      <c r="C6" s="481" t="s">
        <v>1230</v>
      </c>
      <c r="D6" s="481" t="s">
        <v>1230</v>
      </c>
      <c r="E6" s="481" t="s">
        <v>1229</v>
      </c>
      <c r="F6" s="505" t="s">
        <v>1230</v>
      </c>
      <c r="G6" s="505" t="s">
        <v>1460</v>
      </c>
      <c r="H6" s="481" t="s">
        <v>1229</v>
      </c>
      <c r="I6" s="481" t="s">
        <v>1229</v>
      </c>
      <c r="J6" s="144" t="s">
        <v>1229</v>
      </c>
      <c r="K6" s="481" t="s">
        <v>1229</v>
      </c>
      <c r="L6" s="144" t="s">
        <v>1229</v>
      </c>
      <c r="M6" s="481" t="s">
        <v>1229</v>
      </c>
      <c r="N6" s="481" t="s">
        <v>1229</v>
      </c>
      <c r="O6" s="510" t="s">
        <v>1229</v>
      </c>
      <c r="P6" s="481" t="s">
        <v>1229</v>
      </c>
      <c r="Q6" s="144" t="s">
        <v>1229</v>
      </c>
      <c r="R6" s="144" t="s">
        <v>1229</v>
      </c>
      <c r="S6" s="481" t="s">
        <v>1229</v>
      </c>
      <c r="T6" s="144" t="s">
        <v>1229</v>
      </c>
      <c r="U6" s="481" t="s">
        <v>1229</v>
      </c>
      <c r="V6" s="144" t="s">
        <v>1227</v>
      </c>
      <c r="W6" s="481" t="s">
        <v>1227</v>
      </c>
      <c r="X6" s="527" t="s">
        <v>1230</v>
      </c>
      <c r="Y6" s="126" t="s">
        <v>1230</v>
      </c>
      <c r="Z6" s="488" t="s">
        <v>1230</v>
      </c>
      <c r="AA6" s="757" t="s">
        <v>1392</v>
      </c>
      <c r="AB6" s="713" t="s">
        <v>1229</v>
      </c>
      <c r="AC6" s="425" t="s">
        <v>1229</v>
      </c>
      <c r="AD6" s="401" t="s">
        <v>1234</v>
      </c>
      <c r="AE6" s="895"/>
      <c r="AF6" s="381"/>
      <c r="AG6" s="976"/>
      <c r="AH6" s="908">
        <v>1988</v>
      </c>
      <c r="AI6" s="379">
        <f>COUNTIFS(C7:AD7,AH6,C5:AD5,AI2)</f>
        <v>0</v>
      </c>
      <c r="AJ6" s="632">
        <f>COUNTIFS(C7:AD7,AH6,C6:AD6,AJ2)</f>
        <v>0</v>
      </c>
      <c r="AK6" s="963"/>
      <c r="AL6" s="908">
        <v>1988</v>
      </c>
      <c r="AM6" s="149">
        <f>COUNTIFS(C7:AD7,AL6)</f>
        <v>0</v>
      </c>
      <c r="AN6" s="622">
        <f t="shared" si="1"/>
        <v>0</v>
      </c>
      <c r="AO6" s="850" t="s">
        <v>1552</v>
      </c>
      <c r="AP6" s="149">
        <f>SUM(AM24,AM25,AM26,AM27,AM28,AM29,AM30)</f>
        <v>18</v>
      </c>
      <c r="AQ6" s="372">
        <f>AP6/AP8</f>
        <v>0.6428571428571429</v>
      </c>
      <c r="AR6" s="372"/>
      <c r="AS6" s="952" t="s">
        <v>1223</v>
      </c>
      <c r="AT6" s="149">
        <f>COUNTIFS(C5:AD5,AS6)</f>
        <v>2</v>
      </c>
      <c r="AU6" s="372">
        <f>AT6/AT20</f>
        <v>7.1428571428571425E-2</v>
      </c>
      <c r="AV6" s="372"/>
      <c r="AW6" s="927"/>
      <c r="AX6" s="952" t="s">
        <v>1225</v>
      </c>
      <c r="AY6" s="149">
        <f>COUNTIFS(C5:AD5,AX6,C18:AD18,AY2)</f>
        <v>0</v>
      </c>
      <c r="AZ6" s="149">
        <f>COUNTIFS(C5:AD5,AX6,C18:AD18,AZ2)</f>
        <v>0</v>
      </c>
      <c r="BA6" s="149">
        <f>COUNTIFS(C5:AD5,AX6,C18:AD18,BA2)</f>
        <v>1</v>
      </c>
      <c r="BB6" s="149">
        <f>COUNTIFS(C5:AD5,AX6,C18:AD18,BB2)</f>
        <v>0</v>
      </c>
      <c r="BC6" s="149">
        <f>COUNTIFS(C5:AD5,AX6,C18:AD18,BC2)</f>
        <v>0</v>
      </c>
      <c r="BD6" s="149">
        <f>COUNTIFS(C5:AD5,AX6,C18:AD18,BD2)</f>
        <v>0</v>
      </c>
      <c r="BE6" s="149">
        <f t="shared" si="0"/>
        <v>1</v>
      </c>
      <c r="BF6" s="508"/>
      <c r="BG6" s="952" t="s">
        <v>1459</v>
      </c>
      <c r="BH6" s="622">
        <f>SUMIFS(C23:AD23,C18:AD18,BH2,C5:AD5,BG6)</f>
        <v>981.5</v>
      </c>
      <c r="BI6" s="622">
        <f>SUMIFS(C23:AD23,C18:AD18,BI2,C5:AD5,BG6)</f>
        <v>0</v>
      </c>
      <c r="BJ6" s="622">
        <f>SUMIFS(C23:AD23,C18:AD18,BJ2,C5:AD5,BG6)</f>
        <v>0</v>
      </c>
      <c r="BK6" s="622">
        <f>SUMIFS(C23:AD23,C18:AD18,BK2,C5:AD5,BG6)</f>
        <v>0</v>
      </c>
      <c r="BL6" s="622">
        <f>SUMIFS(C23:AD23,C18:AD18,BL2,C5:AD5,BG6)</f>
        <v>0</v>
      </c>
      <c r="BM6" s="622">
        <f>SUMIFS(C23:AD23,C18:AD18,BM2,C5:AD5,BG6)</f>
        <v>0</v>
      </c>
      <c r="BN6" s="626"/>
      <c r="BO6" s="481"/>
      <c r="BP6" s="952" t="s">
        <v>1227</v>
      </c>
      <c r="BQ6" s="622">
        <f>SUMIFS(C23:AD23,C5:AD5,BP6)</f>
        <v>2254</v>
      </c>
      <c r="BR6" s="954">
        <f>BQ6/BQ23</f>
        <v>3.9342756045588727E-2</v>
      </c>
      <c r="BS6" s="954"/>
      <c r="BT6" s="364" t="s">
        <v>1227</v>
      </c>
      <c r="BU6" s="622">
        <f>SUMIFS(C23:AD23,C6:AD6,BT6)</f>
        <v>2254</v>
      </c>
      <c r="BV6" s="372">
        <f>BU6/BU11</f>
        <v>3.9342756045588727E-2</v>
      </c>
      <c r="BW6" s="144"/>
      <c r="BX6" s="144"/>
      <c r="BY6" s="481"/>
      <c r="BZ6" s="908">
        <v>1988</v>
      </c>
      <c r="CA6" s="389">
        <f>SUMIFS(C23:AD23, C5:AD5, CA2, C7:AD7,BZ6)</f>
        <v>0</v>
      </c>
      <c r="CB6" s="389">
        <f>SUMIFS(C23:AD23, C6:AD6, CB2, C7:AD7,BZ6)</f>
        <v>0</v>
      </c>
      <c r="CC6" s="144"/>
      <c r="CD6" s="908">
        <v>1988</v>
      </c>
      <c r="CE6" s="389">
        <f t="shared" si="4"/>
        <v>0</v>
      </c>
      <c r="CF6" s="389">
        <f t="shared" si="2"/>
        <v>0</v>
      </c>
      <c r="CG6" s="144"/>
      <c r="CH6" s="144"/>
      <c r="CI6" s="144"/>
      <c r="CJ6" s="144"/>
      <c r="CK6" s="481"/>
      <c r="CL6" s="908">
        <v>1988</v>
      </c>
      <c r="CM6" s="622">
        <f>SUMIFS(C23:AD23, C7:AD7,CL6)</f>
        <v>0</v>
      </c>
      <c r="CN6" s="622">
        <f t="shared" si="3"/>
        <v>0</v>
      </c>
      <c r="CO6" s="149"/>
      <c r="CP6" s="149"/>
      <c r="CQ6" s="149"/>
      <c r="CR6" s="149"/>
      <c r="CS6" s="149"/>
      <c r="CT6" s="149"/>
      <c r="CU6" s="149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</row>
    <row r="7" spans="1:141" s="305" customFormat="1" ht="15" customHeight="1" outlineLevel="1">
      <c r="A7" s="343" t="s">
        <v>74</v>
      </c>
      <c r="B7" s="471" t="s">
        <v>240</v>
      </c>
      <c r="C7" s="482">
        <v>2006</v>
      </c>
      <c r="D7" s="402">
        <v>2012</v>
      </c>
      <c r="E7" s="402">
        <v>2007</v>
      </c>
      <c r="F7" s="402">
        <v>2012</v>
      </c>
      <c r="G7" s="482">
        <v>2012</v>
      </c>
      <c r="H7" s="402">
        <v>2003</v>
      </c>
      <c r="I7" s="402">
        <v>1998</v>
      </c>
      <c r="J7" s="302">
        <v>2008</v>
      </c>
      <c r="K7" s="402">
        <v>2004</v>
      </c>
      <c r="L7" s="302">
        <v>2003</v>
      </c>
      <c r="M7" s="402">
        <v>2003</v>
      </c>
      <c r="N7" s="402">
        <v>2001</v>
      </c>
      <c r="O7" s="402">
        <v>2004</v>
      </c>
      <c r="P7" s="402">
        <v>2007</v>
      </c>
      <c r="Q7" s="302">
        <v>2007</v>
      </c>
      <c r="R7" s="302">
        <v>2007</v>
      </c>
      <c r="S7" s="402">
        <v>2009</v>
      </c>
      <c r="T7" s="302">
        <v>2012</v>
      </c>
      <c r="U7" s="482">
        <v>2003</v>
      </c>
      <c r="V7" s="302">
        <v>2007</v>
      </c>
      <c r="W7" s="482">
        <v>2012</v>
      </c>
      <c r="X7" s="840">
        <v>2004</v>
      </c>
      <c r="Y7" s="839">
        <v>2009</v>
      </c>
      <c r="Z7" s="402">
        <v>2007</v>
      </c>
      <c r="AA7" s="344">
        <v>2006</v>
      </c>
      <c r="AB7" s="677">
        <v>2008</v>
      </c>
      <c r="AC7" s="767">
        <v>2001</v>
      </c>
      <c r="AD7" s="461">
        <v>2009</v>
      </c>
      <c r="AE7" s="884"/>
      <c r="AF7" s="382"/>
      <c r="AG7" s="977"/>
      <c r="AH7" s="850">
        <v>1989</v>
      </c>
      <c r="AI7" s="379">
        <f>COUNTIFS(C7:AD7,AH7,C5:AD5,AI2)</f>
        <v>0</v>
      </c>
      <c r="AJ7" s="632">
        <f>COUNTIFS(C7:AD7,AH7,C6:AD6,AJ2)</f>
        <v>0</v>
      </c>
      <c r="AK7" s="461"/>
      <c r="AL7" s="850">
        <v>1989</v>
      </c>
      <c r="AM7" s="149">
        <f>COUNTIFS(C7:AD7,AL7)</f>
        <v>0</v>
      </c>
      <c r="AN7" s="622">
        <f t="shared" si="1"/>
        <v>0</v>
      </c>
      <c r="AO7" s="850" t="s">
        <v>1172</v>
      </c>
      <c r="AP7" s="379">
        <f>SUM(AM32)</f>
        <v>0</v>
      </c>
      <c r="AQ7" s="396">
        <f>AP7/AP8</f>
        <v>0</v>
      </c>
      <c r="AR7" s="396"/>
      <c r="AS7" s="952" t="s">
        <v>179</v>
      </c>
      <c r="AT7" s="149">
        <f>COUNTIFS(C5:AD5,AS7)</f>
        <v>1</v>
      </c>
      <c r="AU7" s="372">
        <f>AT7/AT20</f>
        <v>3.5714285714285712E-2</v>
      </c>
      <c r="AV7" s="372"/>
      <c r="AW7" s="927"/>
      <c r="AX7" s="952" t="s">
        <v>1223</v>
      </c>
      <c r="AY7" s="149">
        <f>COUNTIFS(C5:AD5,AX7,C18:AD18,AY2)</f>
        <v>1</v>
      </c>
      <c r="AZ7" s="149">
        <f>COUNTIFS(C5:AD5,AX7,C18:AD18,AZ2)</f>
        <v>0</v>
      </c>
      <c r="BA7" s="149">
        <f>COUNTIFS(C5:AD5,AX7,C18:AD18,BA2)</f>
        <v>0</v>
      </c>
      <c r="BB7" s="149">
        <f>COUNTIFS(C5:AD5,AX7,C18:AD18,BB2)</f>
        <v>1</v>
      </c>
      <c r="BC7" s="149">
        <f>COUNTIFS(C5:AD5,AX7,C18:AD18,BC2)</f>
        <v>0</v>
      </c>
      <c r="BD7" s="149">
        <f>COUNTIFS(C5:AD5,AX7,C18:AD18,BD2)</f>
        <v>0</v>
      </c>
      <c r="BE7" s="149">
        <f t="shared" si="0"/>
        <v>2</v>
      </c>
      <c r="BF7" s="508"/>
      <c r="BG7" s="952" t="s">
        <v>1225</v>
      </c>
      <c r="BH7" s="622">
        <f>SUMIFS(C23:AD23,C18:AD18,BH2,C5:AD5,BG7)</f>
        <v>0</v>
      </c>
      <c r="BI7" s="622">
        <f>SUMIFS(C23:AD23,C18:AD18,BI2,C5:AD5,BG7)</f>
        <v>0</v>
      </c>
      <c r="BJ7" s="622">
        <f>SUMIFS(C23:AD23,C18:AD18,BJ2,C5:AD5,BG7)</f>
        <v>536</v>
      </c>
      <c r="BK7" s="622">
        <f>SUMIFS(C23:AD23,C18:AD18,BK2,C5:AD5,BG7)</f>
        <v>0</v>
      </c>
      <c r="BL7" s="622">
        <f>SUMIFS(C23:AD23,C18:AD18,BL2,C5:AD5,BG7)</f>
        <v>0</v>
      </c>
      <c r="BM7" s="622">
        <f>SUMIFS(C23:AD23,C18:AD18,BM2,C5:AD5,BG7)</f>
        <v>0</v>
      </c>
      <c r="BN7" s="626"/>
      <c r="BO7" s="461"/>
      <c r="BP7" s="952" t="s">
        <v>1174</v>
      </c>
      <c r="BQ7" s="622">
        <f>SUMIFS(C23:AD23,C5:AD5,BP7)</f>
        <v>15647.6</v>
      </c>
      <c r="BR7" s="954">
        <f>BQ7/BQ23</f>
        <v>0.27312320740858659</v>
      </c>
      <c r="BS7" s="954"/>
      <c r="BT7" s="364" t="s">
        <v>1229</v>
      </c>
      <c r="BU7" s="622">
        <f>SUMIFS(C23:AD23,C6:AD6,BT7)</f>
        <v>20120.260000000002</v>
      </c>
      <c r="BV7" s="372">
        <f>BU7/BU11</f>
        <v>0.35119187256158696</v>
      </c>
      <c r="BW7" s="144"/>
      <c r="BX7" s="144"/>
      <c r="BY7" s="508"/>
      <c r="BZ7" s="850">
        <v>1989</v>
      </c>
      <c r="CA7" s="389">
        <f>SUMIFS(C23:AD23, C5:AD5, CA2, C7:AD7,BZ7)</f>
        <v>0</v>
      </c>
      <c r="CB7" s="389">
        <f>SUMIFS(C23:AD23, C6:AD6, CB2, C7:AD7,BZ7)</f>
        <v>0</v>
      </c>
      <c r="CC7" s="149"/>
      <c r="CD7" s="850">
        <v>1989</v>
      </c>
      <c r="CE7" s="389">
        <f t="shared" si="4"/>
        <v>0</v>
      </c>
      <c r="CF7" s="389">
        <f t="shared" si="2"/>
        <v>0</v>
      </c>
      <c r="CG7" s="149"/>
      <c r="CH7" s="149"/>
      <c r="CI7" s="149"/>
      <c r="CJ7" s="149"/>
      <c r="CK7" s="508"/>
      <c r="CL7" s="850">
        <v>1989</v>
      </c>
      <c r="CM7" s="622">
        <f>SUMIFS(C23:AD23, C7:AD7,CL7)</f>
        <v>0</v>
      </c>
      <c r="CN7" s="622">
        <f t="shared" si="3"/>
        <v>0</v>
      </c>
      <c r="CO7" s="149"/>
      <c r="CP7" s="149"/>
      <c r="CQ7" s="149"/>
      <c r="CR7" s="149"/>
      <c r="CS7" s="149"/>
      <c r="CT7" s="149"/>
      <c r="CU7" s="149"/>
      <c r="CV7" s="304"/>
      <c r="CW7" s="304"/>
      <c r="CX7" s="304"/>
      <c r="CY7" s="304"/>
      <c r="CZ7" s="304"/>
      <c r="DA7" s="304"/>
      <c r="DB7" s="304"/>
      <c r="DC7" s="304"/>
      <c r="DD7" s="304"/>
      <c r="DE7" s="304"/>
      <c r="DF7" s="304"/>
      <c r="DG7" s="304"/>
      <c r="DH7" s="304"/>
      <c r="DI7" s="304"/>
      <c r="DJ7" s="304"/>
      <c r="DK7" s="304"/>
      <c r="DL7" s="304"/>
      <c r="DM7" s="304"/>
      <c r="DN7" s="304"/>
      <c r="DO7" s="304"/>
      <c r="DP7" s="304"/>
      <c r="DQ7" s="304"/>
      <c r="DR7" s="304"/>
      <c r="DS7" s="304"/>
      <c r="DT7" s="304"/>
      <c r="DU7" s="304"/>
      <c r="DV7" s="304"/>
      <c r="DW7" s="304"/>
      <c r="DX7" s="304"/>
      <c r="DY7" s="304"/>
      <c r="DZ7" s="304"/>
      <c r="EA7" s="304"/>
      <c r="EB7" s="304"/>
      <c r="EC7" s="304"/>
      <c r="ED7" s="304"/>
      <c r="EE7" s="304"/>
      <c r="EF7" s="304"/>
      <c r="EG7" s="304"/>
      <c r="EH7" s="304"/>
      <c r="EI7" s="304"/>
      <c r="EJ7" s="304"/>
    </row>
    <row r="8" spans="1:141" s="110" customFormat="1" ht="15" customHeight="1" outlineLevel="1">
      <c r="A8" s="135" t="s">
        <v>53</v>
      </c>
      <c r="B8" s="367" t="s">
        <v>240</v>
      </c>
      <c r="C8" s="480" t="s">
        <v>115</v>
      </c>
      <c r="D8" s="497" t="s">
        <v>133</v>
      </c>
      <c r="E8" s="497" t="s">
        <v>138</v>
      </c>
      <c r="F8" s="497" t="s">
        <v>180</v>
      </c>
      <c r="G8" s="497" t="s">
        <v>1458</v>
      </c>
      <c r="H8" s="497" t="s">
        <v>380</v>
      </c>
      <c r="I8" s="510" t="s">
        <v>388</v>
      </c>
      <c r="J8" s="125" t="s">
        <v>394</v>
      </c>
      <c r="K8" s="510" t="s">
        <v>399</v>
      </c>
      <c r="L8" s="125" t="s">
        <v>401</v>
      </c>
      <c r="M8" s="510"/>
      <c r="N8" s="510" t="s">
        <v>406</v>
      </c>
      <c r="O8" s="510" t="s">
        <v>409</v>
      </c>
      <c r="P8" s="480" t="s">
        <v>521</v>
      </c>
      <c r="Q8" s="125" t="s">
        <v>524</v>
      </c>
      <c r="R8" s="111" t="s">
        <v>554</v>
      </c>
      <c r="S8" s="480" t="s">
        <v>574</v>
      </c>
      <c r="T8" s="110" t="s">
        <v>582</v>
      </c>
      <c r="U8" s="480" t="s">
        <v>380</v>
      </c>
      <c r="W8" s="480" t="s">
        <v>872</v>
      </c>
      <c r="X8" s="527"/>
      <c r="Y8" s="128" t="s">
        <v>891</v>
      </c>
      <c r="Z8" s="499" t="s">
        <v>968</v>
      </c>
      <c r="AA8" s="757" t="s">
        <v>1469</v>
      </c>
      <c r="AB8" s="751" t="s">
        <v>1544</v>
      </c>
      <c r="AC8" s="766" t="s">
        <v>1524</v>
      </c>
      <c r="AD8" s="401" t="s">
        <v>528</v>
      </c>
      <c r="AE8" s="895"/>
      <c r="AF8" s="383"/>
      <c r="AG8" s="978"/>
      <c r="AH8" s="909">
        <v>1990</v>
      </c>
      <c r="AI8" s="149">
        <f>COUNTIFS(C7:AD7,AH8,C5:AD5,AI2)</f>
        <v>0</v>
      </c>
      <c r="AJ8" s="622">
        <f>COUNTIFS(C7:AD7,AH8,C6:AD6,AJ2)</f>
        <v>0</v>
      </c>
      <c r="AK8" s="481"/>
      <c r="AL8" s="909">
        <v>1990</v>
      </c>
      <c r="AM8" s="379">
        <f>COUNTIFS(C7:AD7,AL8)</f>
        <v>0</v>
      </c>
      <c r="AN8" s="632">
        <f t="shared" si="1"/>
        <v>0</v>
      </c>
      <c r="AO8" s="909" t="s">
        <v>1556</v>
      </c>
      <c r="AP8" s="152">
        <f>SUM(AP2:AP7)</f>
        <v>28</v>
      </c>
      <c r="AQ8" s="372">
        <f>SUM(AQ2:AQ7)</f>
        <v>1</v>
      </c>
      <c r="AR8" s="372"/>
      <c r="AS8" s="952" t="s">
        <v>1468</v>
      </c>
      <c r="AT8" s="149">
        <f>COUNTIFS(C5:AD5,AS8)</f>
        <v>0</v>
      </c>
      <c r="AU8" s="372">
        <f>AT8/AT20</f>
        <v>0</v>
      </c>
      <c r="AV8" s="372"/>
      <c r="AW8" s="927"/>
      <c r="AX8" s="952" t="s">
        <v>179</v>
      </c>
      <c r="AY8" s="149">
        <f>COUNTIFS(C5:AD5,AX8,C18:AD18,AY2)</f>
        <v>1</v>
      </c>
      <c r="AZ8" s="149">
        <f>COUNTIFS(C5:AD5,AX8,C18:AD18,AZ2)</f>
        <v>0</v>
      </c>
      <c r="BA8" s="149">
        <f>COUNTIFS(C5:AD5,AX8,C18:AD18,BA2)</f>
        <v>0</v>
      </c>
      <c r="BB8" s="149">
        <f>COUNTIFS(C5:AD5,AX8,C18:AD18,BB2)</f>
        <v>0</v>
      </c>
      <c r="BC8" s="149">
        <f>COUNTIFS(C5:AD5,AX8,C18:AD18,BC2)</f>
        <v>0</v>
      </c>
      <c r="BD8" s="149">
        <f>COUNTIFS(C5:AD5,AX8,C18:AD18,BD2)</f>
        <v>0</v>
      </c>
      <c r="BE8" s="149">
        <f t="shared" si="0"/>
        <v>1</v>
      </c>
      <c r="BF8" s="508"/>
      <c r="BG8" s="952" t="s">
        <v>1223</v>
      </c>
      <c r="BH8" s="622">
        <f>SUMIFS(C23:AD23,C18:AD18,BH2,C5:AD5,BG8)</f>
        <v>1448</v>
      </c>
      <c r="BI8" s="622">
        <f>SUMIFS(C23:AD23,C18:AD18,BI2,C5:AD5,BG8)</f>
        <v>0</v>
      </c>
      <c r="BJ8" s="622">
        <f>SUMIFS(C23:AD23,C18:AD18,BJ2,C5:AD5,BG8)</f>
        <v>0</v>
      </c>
      <c r="BK8" s="622">
        <f>SUMIFS(C23:AD23,C18:AD18,BK2,C5:AD5,BG8)</f>
        <v>674</v>
      </c>
      <c r="BL8" s="622">
        <f>SUMIFS(C23:AD23,C18:AD18,BL2,C5:AD5,BG8)</f>
        <v>0</v>
      </c>
      <c r="BM8" s="622">
        <f>SUMIFS(C23:AD23,C18:AD18,BM2,C5:AD5,BG8)</f>
        <v>0</v>
      </c>
      <c r="BN8" s="626"/>
      <c r="BO8" s="481"/>
      <c r="BP8" s="952" t="s">
        <v>1221</v>
      </c>
      <c r="BQ8" s="622">
        <f>SUMIFS(C23:AD23,C5:AD5,BP8)</f>
        <v>0</v>
      </c>
      <c r="BR8" s="954">
        <f>BQ8/BQ23</f>
        <v>0</v>
      </c>
      <c r="BS8" s="954"/>
      <c r="BT8" s="364" t="s">
        <v>1232</v>
      </c>
      <c r="BU8" s="622">
        <f>SUMIFS(C23:AD23,C6:AD6,BT8)</f>
        <v>0</v>
      </c>
      <c r="BV8" s="372">
        <f>BU8/BU11</f>
        <v>0</v>
      </c>
      <c r="BW8" s="149"/>
      <c r="BX8" s="149"/>
      <c r="BY8" s="508"/>
      <c r="BZ8" s="909">
        <v>1990</v>
      </c>
      <c r="CA8" s="389">
        <f>SUMIFS(C23:AD23, C5:AD5, CA2, C7:AD7,BZ8)</f>
        <v>0</v>
      </c>
      <c r="CB8" s="389">
        <f>SUMIFS(C23:AD23, C6:AD6, CB2, C7:AD7,BZ8)</f>
        <v>0</v>
      </c>
      <c r="CC8" s="149"/>
      <c r="CD8" s="909">
        <v>1990</v>
      </c>
      <c r="CE8" s="389">
        <f t="shared" si="4"/>
        <v>0</v>
      </c>
      <c r="CF8" s="389">
        <f t="shared" si="2"/>
        <v>0</v>
      </c>
      <c r="CG8" s="149"/>
      <c r="CH8" s="149"/>
      <c r="CI8" s="149"/>
      <c r="CJ8" s="149"/>
      <c r="CK8" s="508"/>
      <c r="CL8" s="909">
        <v>1990</v>
      </c>
      <c r="CM8" s="622">
        <f>SUMIFS(C23:AD23, C7:AD7,CL8)</f>
        <v>0</v>
      </c>
      <c r="CN8" s="622">
        <f t="shared" si="3"/>
        <v>0</v>
      </c>
      <c r="CO8" s="149"/>
      <c r="CP8" s="149"/>
      <c r="CQ8" s="149"/>
      <c r="CR8" s="149"/>
      <c r="CS8" s="149"/>
      <c r="CT8" s="149"/>
      <c r="CU8" s="149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</row>
    <row r="9" spans="1:141" s="110" customFormat="1" ht="15" customHeight="1" outlineLevel="1">
      <c r="A9" s="135" t="s">
        <v>54</v>
      </c>
      <c r="B9" s="367" t="s">
        <v>240</v>
      </c>
      <c r="C9" s="480" t="s">
        <v>96</v>
      </c>
      <c r="D9" s="497" t="s">
        <v>96</v>
      </c>
      <c r="E9" s="497" t="s">
        <v>96</v>
      </c>
      <c r="F9" s="480" t="s">
        <v>96</v>
      </c>
      <c r="G9" s="497" t="s">
        <v>96</v>
      </c>
      <c r="H9" s="480"/>
      <c r="I9" s="480"/>
      <c r="K9" s="480"/>
      <c r="M9" s="480"/>
      <c r="N9" s="480"/>
      <c r="O9" s="480"/>
      <c r="P9" s="480"/>
      <c r="R9" s="139" t="s">
        <v>556</v>
      </c>
      <c r="S9" s="507" t="s">
        <v>556</v>
      </c>
      <c r="T9" s="139"/>
      <c r="U9" s="480" t="s">
        <v>383</v>
      </c>
      <c r="V9" s="110" t="s">
        <v>861</v>
      </c>
      <c r="W9" s="480"/>
      <c r="X9" s="527" t="s">
        <v>885</v>
      </c>
      <c r="Y9" s="128" t="s">
        <v>891</v>
      </c>
      <c r="Z9" s="533" t="s">
        <v>969</v>
      </c>
      <c r="AA9" s="758" t="s">
        <v>1472</v>
      </c>
      <c r="AB9" s="715"/>
      <c r="AC9" s="680"/>
      <c r="AD9" s="401" t="s">
        <v>528</v>
      </c>
      <c r="AE9" s="895"/>
      <c r="AF9" s="383"/>
      <c r="AG9" s="978"/>
      <c r="AH9" s="850">
        <v>1991</v>
      </c>
      <c r="AI9" s="149">
        <f>COUNTIFS(C7:AD7,AH9,C5:AD5,AI2)</f>
        <v>0</v>
      </c>
      <c r="AJ9" s="622">
        <f>COUNTIFS(C7:AD7,AH9,C6:AD6,AJ2)</f>
        <v>0</v>
      </c>
      <c r="AK9" s="481"/>
      <c r="AL9" s="850">
        <v>1991</v>
      </c>
      <c r="AM9" s="149">
        <f>COUNTIFS(C7:AD7,AL9)</f>
        <v>0</v>
      </c>
      <c r="AN9" s="622">
        <f t="shared" si="1"/>
        <v>0</v>
      </c>
      <c r="AO9" s="377"/>
      <c r="AP9" s="144"/>
      <c r="AQ9" s="144"/>
      <c r="AR9" s="144"/>
      <c r="AS9" s="952" t="s">
        <v>1224</v>
      </c>
      <c r="AT9" s="149">
        <f>COUNTIFS(C5:AD5,AS9)</f>
        <v>3</v>
      </c>
      <c r="AU9" s="372">
        <f>AT9/AT20</f>
        <v>0.10714285714285714</v>
      </c>
      <c r="AV9" s="372"/>
      <c r="AW9" s="927"/>
      <c r="AX9" s="952" t="s">
        <v>1468</v>
      </c>
      <c r="AY9" s="149">
        <f>COUNTIFS(C5:AD5,AX9,C18:AD18,AY2)</f>
        <v>0</v>
      </c>
      <c r="AZ9" s="149">
        <f>COUNTIFS(C5:AD5,AX9,C18:AD18,AZ2)</f>
        <v>0</v>
      </c>
      <c r="BA9" s="149">
        <f>COUNTIFS(C5:AD5,AX9,C18:AD18,BA2)</f>
        <v>0</v>
      </c>
      <c r="BB9" s="149">
        <f>COUNTIFS(C5:AD5,AX9,C18:AD18,BB2)</f>
        <v>0</v>
      </c>
      <c r="BC9" s="149">
        <f>COUNTIFS(C5:AD5,AX9,C18:AD18,BC2)</f>
        <v>0</v>
      </c>
      <c r="BD9" s="149">
        <f>COUNTIFS(C5:AD5,AX9,C18:AD18,BD2)</f>
        <v>0</v>
      </c>
      <c r="BE9" s="149">
        <f>SUM(AY9:BD9)</f>
        <v>0</v>
      </c>
      <c r="BF9" s="508"/>
      <c r="BG9" s="952" t="s">
        <v>179</v>
      </c>
      <c r="BH9" s="622">
        <f>SUMIFS(C23:AD23,C18:AD18,BH2,C5:AD5,BG9)</f>
        <v>3550</v>
      </c>
      <c r="BI9" s="622">
        <f>SUMIFS(C23:AD23,C18:AD18,BI2,C5:AD5,BG9)</f>
        <v>0</v>
      </c>
      <c r="BJ9" s="622">
        <f>SUMIFS(C23:AD23,C18:AD18,BJ2,C5:AD5,BG9)</f>
        <v>0</v>
      </c>
      <c r="BK9" s="622">
        <f>SUMIFS(C23:AD23,C18:AD18,BK2,C5:AD5,BG9)</f>
        <v>0</v>
      </c>
      <c r="BL9" s="622">
        <f>SUMIFS(C23:AD23,C18:AD18,BL2,C5:AD5,BG9)</f>
        <v>0</v>
      </c>
      <c r="BM9" s="622">
        <f>SUMIFS(C23:AD23,C18:AD18,BM2,C5:AD5,BG9)</f>
        <v>0</v>
      </c>
      <c r="BN9" s="626"/>
      <c r="BO9" s="481"/>
      <c r="BP9" s="952" t="s">
        <v>1222</v>
      </c>
      <c r="BQ9" s="622">
        <f>SUMIFS(C23:AD23,C5:AD5,BP9)</f>
        <v>1016</v>
      </c>
      <c r="BR9" s="954">
        <f>BQ9/BQ23</f>
        <v>1.773391310661852E-2</v>
      </c>
      <c r="BS9" s="954"/>
      <c r="BT9" s="364" t="s">
        <v>1234</v>
      </c>
      <c r="BU9" s="622">
        <f>SUMIFS(C23:AD23,C6:AD6,BT9)</f>
        <v>1722</v>
      </c>
      <c r="BV9" s="372">
        <f>BU9/BU11</f>
        <v>3.0056888159052254E-2</v>
      </c>
      <c r="BW9" s="149"/>
      <c r="BX9" s="149"/>
      <c r="BY9" s="508"/>
      <c r="BZ9" s="850">
        <v>1991</v>
      </c>
      <c r="CA9" s="389">
        <f>SUMIFS(C23:AD23, C5:AD5, CA2, C7:AD7,BZ9)</f>
        <v>0</v>
      </c>
      <c r="CB9" s="389">
        <f>SUMIFS(C23:AD23, C6:AD6, CB2, C7:AD7,BZ9)</f>
        <v>0</v>
      </c>
      <c r="CC9" s="149"/>
      <c r="CD9" s="850">
        <v>1991</v>
      </c>
      <c r="CE9" s="389">
        <f t="shared" si="4"/>
        <v>0</v>
      </c>
      <c r="CF9" s="389">
        <f t="shared" si="2"/>
        <v>0</v>
      </c>
      <c r="CG9" s="149"/>
      <c r="CH9" s="149"/>
      <c r="CI9" s="149"/>
      <c r="CJ9" s="149"/>
      <c r="CK9" s="508"/>
      <c r="CL9" s="850">
        <v>1991</v>
      </c>
      <c r="CM9" s="622">
        <f>SUMIFS(C23:AD23, C7:AD7,CL9)</f>
        <v>0</v>
      </c>
      <c r="CN9" s="622">
        <f t="shared" si="3"/>
        <v>0</v>
      </c>
      <c r="CO9" s="149"/>
      <c r="CP9" s="149"/>
      <c r="CQ9" s="149"/>
      <c r="CR9" s="149"/>
      <c r="CS9" s="149"/>
      <c r="CT9" s="149"/>
      <c r="CU9" s="149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</row>
    <row r="10" spans="1:141" s="128" customFormat="1" ht="15" customHeight="1" outlineLevel="1">
      <c r="A10" s="141" t="s">
        <v>55</v>
      </c>
      <c r="B10" s="472" t="s">
        <v>240</v>
      </c>
      <c r="C10" s="483" t="s">
        <v>205</v>
      </c>
      <c r="D10" s="483" t="s">
        <v>205</v>
      </c>
      <c r="E10" s="483" t="s">
        <v>205</v>
      </c>
      <c r="F10" s="483" t="s">
        <v>205</v>
      </c>
      <c r="G10" s="483" t="s">
        <v>205</v>
      </c>
      <c r="H10" s="511"/>
      <c r="I10" s="511"/>
      <c r="K10" s="511"/>
      <c r="M10" s="511"/>
      <c r="N10" s="511"/>
      <c r="O10" s="511"/>
      <c r="P10" s="511"/>
      <c r="R10" s="143" t="s">
        <v>545</v>
      </c>
      <c r="S10" s="520" t="s">
        <v>545</v>
      </c>
      <c r="T10" s="143" t="s">
        <v>545</v>
      </c>
      <c r="U10" s="483"/>
      <c r="V10" s="110"/>
      <c r="W10" s="480"/>
      <c r="X10" s="527"/>
      <c r="Z10" s="534" t="s">
        <v>971</v>
      </c>
      <c r="AA10" s="680" t="s">
        <v>1473</v>
      </c>
      <c r="AB10" s="181"/>
      <c r="AC10" s="453"/>
      <c r="AD10" s="536" t="s">
        <v>1148</v>
      </c>
      <c r="AE10" s="896"/>
      <c r="AF10" s="384"/>
      <c r="AG10" s="979"/>
      <c r="AH10" s="850">
        <v>1992</v>
      </c>
      <c r="AI10" s="149">
        <f>COUNTIFS(C7:AD7,AH10,C5:AD5,AI2)</f>
        <v>0</v>
      </c>
      <c r="AJ10" s="622">
        <f>COUNTIFS(C7:AD7,AH10,C6:AD6,AJ2)</f>
        <v>0</v>
      </c>
      <c r="AK10" s="964"/>
      <c r="AL10" s="850">
        <v>1992</v>
      </c>
      <c r="AM10" s="149">
        <f>COUNTIFS(C7:AD7,AL10)</f>
        <v>0</v>
      </c>
      <c r="AN10" s="622">
        <f t="shared" si="1"/>
        <v>0</v>
      </c>
      <c r="AO10" s="144"/>
      <c r="AP10" s="144"/>
      <c r="AQ10" s="144"/>
      <c r="AR10" s="144"/>
      <c r="AS10" s="952" t="s">
        <v>1459</v>
      </c>
      <c r="AT10" s="149">
        <f>COUNTIFS(C5:AD5,AS10)</f>
        <v>1</v>
      </c>
      <c r="AU10" s="372">
        <f>AT10/AT20</f>
        <v>3.5714285714285712E-2</v>
      </c>
      <c r="AV10" s="372"/>
      <c r="AW10" s="927"/>
      <c r="AX10" s="952" t="s">
        <v>1224</v>
      </c>
      <c r="AY10" s="149">
        <f>COUNTIFS(C5:AD5,AX10,C18:AD18,AY2)</f>
        <v>0</v>
      </c>
      <c r="AZ10" s="149">
        <f>COUNTIFS(C5:AD5,AX10,C18:AD18,AZ2)</f>
        <v>1</v>
      </c>
      <c r="BA10" s="149">
        <f>COUNTIFS(C5:AD5,AX10,C18:AD18,BA2)</f>
        <v>2</v>
      </c>
      <c r="BB10" s="149">
        <f>COUNTIFS(C5:AD5,AX10,C18:AD18,BB2)</f>
        <v>0</v>
      </c>
      <c r="BC10" s="149">
        <f>COUNTIFS(C5:AD5,AX10,C18:AD18,BC2)</f>
        <v>0</v>
      </c>
      <c r="BD10" s="149">
        <f>COUNTIFS(C5:AD5,AX10,C18:AD18,BD2)</f>
        <v>0</v>
      </c>
      <c r="BE10" s="149">
        <f t="shared" si="0"/>
        <v>3</v>
      </c>
      <c r="BF10" s="508"/>
      <c r="BG10" s="952" t="s">
        <v>1224</v>
      </c>
      <c r="BH10" s="622">
        <f>SUMIFS(C23:AD23,C18:AD18,BH2,C5:AD5,BG10)</f>
        <v>0</v>
      </c>
      <c r="BI10" s="622">
        <f>SUMIFS(C23:AD23,C18:AD18,BI2,C5:AD5,BG10)</f>
        <v>3000</v>
      </c>
      <c r="BJ10" s="622">
        <f>SUMIFS(C23:AD23,C18:AD18,BJ2,C5:AD5,BG10)</f>
        <v>1267</v>
      </c>
      <c r="BK10" s="622">
        <f>SUMIFS(C23:AD23,C18:AD18,BK2,C5:AD5,BG10)</f>
        <v>0</v>
      </c>
      <c r="BL10" s="622">
        <f>SUMIFS(C23:AD23,C18:AD18,BL2,C5:AD5,BG10)</f>
        <v>0</v>
      </c>
      <c r="BM10" s="622">
        <f>SUMIFS(C23:AD23,C18:AD18,BM2,C5:AD5,BG10)</f>
        <v>0</v>
      </c>
      <c r="BN10" s="626"/>
      <c r="BO10" s="964"/>
      <c r="BP10" s="952" t="s">
        <v>1225</v>
      </c>
      <c r="BQ10" s="622">
        <f>SUMIFS(C23:AD23,C5:AD5,BP10)</f>
        <v>536</v>
      </c>
      <c r="BR10" s="954">
        <f>BQ10/BQ23</f>
        <v>9.3556864420743374E-3</v>
      </c>
      <c r="BS10" s="954"/>
      <c r="BT10" s="364" t="s">
        <v>1460</v>
      </c>
      <c r="BU10" s="622">
        <f>SUMIFS(C23:AD23,C6:AD6,BT10)</f>
        <v>981.5</v>
      </c>
      <c r="BV10" s="372">
        <f>BU10/BU11</f>
        <v>1.7131728065104407E-2</v>
      </c>
      <c r="BW10" s="149"/>
      <c r="BX10" s="149"/>
      <c r="BY10" s="508"/>
      <c r="BZ10" s="850">
        <v>1992</v>
      </c>
      <c r="CA10" s="389">
        <f>SUMIFS(C23:AD23, C5:AD5, CA2, C7:AD7,BZ10)</f>
        <v>0</v>
      </c>
      <c r="CB10" s="389">
        <f>SUMIFS(C23:AD23, C6:AD6, CB2, C7:AD7,BZ10)</f>
        <v>0</v>
      </c>
      <c r="CC10" s="149"/>
      <c r="CD10" s="850">
        <v>1992</v>
      </c>
      <c r="CE10" s="389">
        <f t="shared" si="4"/>
        <v>0</v>
      </c>
      <c r="CF10" s="389">
        <f t="shared" si="2"/>
        <v>0</v>
      </c>
      <c r="CG10" s="149"/>
      <c r="CH10" s="149"/>
      <c r="CI10" s="149"/>
      <c r="CJ10" s="149"/>
      <c r="CK10" s="508"/>
      <c r="CL10" s="850">
        <v>1992</v>
      </c>
      <c r="CM10" s="622">
        <f>SUMIFS(C23:AD23, C7:AD7,CL10)</f>
        <v>0</v>
      </c>
      <c r="CN10" s="622">
        <f t="shared" si="3"/>
        <v>0</v>
      </c>
      <c r="CO10" s="144"/>
      <c r="CP10" s="144"/>
      <c r="CQ10" s="144"/>
      <c r="CR10" s="144"/>
      <c r="CS10" s="144"/>
      <c r="CT10" s="144"/>
      <c r="CU10" s="144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2"/>
      <c r="EG10" s="142"/>
      <c r="EH10" s="142"/>
      <c r="EI10" s="142"/>
      <c r="EJ10" s="142"/>
    </row>
    <row r="11" spans="1:141" s="110" customFormat="1" ht="15" customHeight="1" outlineLevel="1">
      <c r="A11" s="135" t="s">
        <v>3</v>
      </c>
      <c r="B11" s="367" t="s">
        <v>240</v>
      </c>
      <c r="C11" s="480" t="s">
        <v>297</v>
      </c>
      <c r="D11" s="480" t="s">
        <v>297</v>
      </c>
      <c r="E11" s="480" t="s">
        <v>297</v>
      </c>
      <c r="F11" s="480" t="s">
        <v>297</v>
      </c>
      <c r="G11" s="480" t="s">
        <v>297</v>
      </c>
      <c r="H11" s="481" t="s">
        <v>382</v>
      </c>
      <c r="I11" s="481" t="s">
        <v>382</v>
      </c>
      <c r="J11" s="144" t="s">
        <v>382</v>
      </c>
      <c r="K11" s="481" t="s">
        <v>382</v>
      </c>
      <c r="L11" s="144" t="s">
        <v>382</v>
      </c>
      <c r="M11" s="481" t="s">
        <v>382</v>
      </c>
      <c r="N11" s="481" t="s">
        <v>382</v>
      </c>
      <c r="O11" s="481" t="s">
        <v>382</v>
      </c>
      <c r="P11" s="481" t="s">
        <v>382</v>
      </c>
      <c r="Q11" s="144" t="s">
        <v>382</v>
      </c>
      <c r="R11" s="144" t="s">
        <v>557</v>
      </c>
      <c r="S11" s="507" t="s">
        <v>557</v>
      </c>
      <c r="T11" s="139" t="s">
        <v>557</v>
      </c>
      <c r="U11" s="480"/>
      <c r="V11" s="110" t="s">
        <v>862</v>
      </c>
      <c r="W11" s="480" t="s">
        <v>873</v>
      </c>
      <c r="X11" s="527"/>
      <c r="Y11" s="128" t="s">
        <v>892</v>
      </c>
      <c r="Z11" s="534" t="s">
        <v>973</v>
      </c>
      <c r="AA11" s="758" t="s">
        <v>382</v>
      </c>
      <c r="AB11" s="715"/>
      <c r="AC11" s="434"/>
      <c r="AD11" s="401" t="s">
        <v>1149</v>
      </c>
      <c r="AE11" s="895"/>
      <c r="AF11" s="383"/>
      <c r="AG11" s="978"/>
      <c r="AH11" s="850">
        <v>1993</v>
      </c>
      <c r="AI11" s="149">
        <f>COUNTIFS(C7:AD7,AH11,C5:AD5,AI2)</f>
        <v>0</v>
      </c>
      <c r="AJ11" s="622">
        <f>COUNTIFS(C7:AD7,AL57,C6:AD6,AJ2)</f>
        <v>0</v>
      </c>
      <c r="AK11" s="481"/>
      <c r="AL11" s="850">
        <v>1993</v>
      </c>
      <c r="AM11" s="149">
        <f>COUNTIFS(C7:AD7,AL11)</f>
        <v>0</v>
      </c>
      <c r="AN11" s="622">
        <f t="shared" si="1"/>
        <v>0</v>
      </c>
      <c r="AO11" s="149"/>
      <c r="AP11" s="149"/>
      <c r="AQ11" s="149"/>
      <c r="AR11" s="149"/>
      <c r="AS11" s="952" t="s">
        <v>703</v>
      </c>
      <c r="AT11" s="149">
        <f>COUNTIFS(C5:AD5,AS11)</f>
        <v>7</v>
      </c>
      <c r="AU11" s="372">
        <f>AT11/AT20</f>
        <v>0.25</v>
      </c>
      <c r="AV11" s="372"/>
      <c r="AW11" s="927"/>
      <c r="AX11" s="952" t="s">
        <v>1459</v>
      </c>
      <c r="AY11" s="149">
        <f>COUNTIFS(C5:AD5,AX11,C18:AD18,AY2)</f>
        <v>1</v>
      </c>
      <c r="AZ11" s="149">
        <f>COUNTIFS(C5:AD5,AX11,C18:AD18,AZ2)</f>
        <v>0</v>
      </c>
      <c r="BA11" s="149">
        <f>COUNTIFS(C5:AD5,AX11,C18:AD18,BA2)</f>
        <v>0</v>
      </c>
      <c r="BB11" s="149">
        <f>COUNTIFS(C5:AD5,AX11,C18:AD18,BB2)</f>
        <v>0</v>
      </c>
      <c r="BC11" s="149">
        <f>COUNTIFS(C5:AD5,AX11,C18:AD18,BC2)</f>
        <v>0</v>
      </c>
      <c r="BD11" s="149">
        <f>COUNTIFS(C5:AD5,AX11,C18:AD18,BD2)</f>
        <v>0</v>
      </c>
      <c r="BE11" s="149">
        <f>SUM(AY11:BD11)</f>
        <v>1</v>
      </c>
      <c r="BF11" s="508"/>
      <c r="BG11" s="952" t="s">
        <v>1468</v>
      </c>
      <c r="BH11" s="622">
        <f>SUMIFS(C23:AD23,C18:AD18,BH2,C5:AD5,BG11)</f>
        <v>0</v>
      </c>
      <c r="BI11" s="622">
        <f>SUMIFS(C23:AD23,C18:AD18,BI2,C5:AD5,BG11)</f>
        <v>0</v>
      </c>
      <c r="BJ11" s="622">
        <f>SUMIFS(C23:AD23,C18:AD18,BJ2,C5:AD5,BG11)</f>
        <v>0</v>
      </c>
      <c r="BK11" s="622">
        <f>SUMIFS(C23:AD23,C18:AD18,BK2,C5:AD5,BG11)</f>
        <v>0</v>
      </c>
      <c r="BL11" s="622">
        <f>SUMIFS(C23:AD23,C18:AD18,BL2,C5:AD5,BG11)</f>
        <v>0</v>
      </c>
      <c r="BM11" s="622">
        <f>SUMIFS(C23:AD23,C18:AD18,BM2,C5:AD5,BG11)</f>
        <v>0</v>
      </c>
      <c r="BN11" s="626"/>
      <c r="BO11" s="481"/>
      <c r="BP11" s="952" t="s">
        <v>1223</v>
      </c>
      <c r="BQ11" s="622">
        <f>SUMIFS(C23:AD23,C5:AD5,BP11)</f>
        <v>2122</v>
      </c>
      <c r="BR11" s="954">
        <f>BQ11/BQ23</f>
        <v>3.7038743712839071E-2</v>
      </c>
      <c r="BS11" s="954"/>
      <c r="BT11" s="364" t="s">
        <v>1556</v>
      </c>
      <c r="BU11" s="622">
        <f>SUM(BU4:BU10)</f>
        <v>57291.360000000001</v>
      </c>
      <c r="BV11" s="372">
        <f>SUM(BV4:BV10)</f>
        <v>0.99999999999999989</v>
      </c>
      <c r="BW11" s="149"/>
      <c r="BX11" s="149"/>
      <c r="BY11" s="481"/>
      <c r="BZ11" s="850">
        <v>1993</v>
      </c>
      <c r="CA11" s="389">
        <f>SUMIFS(C23:AD23, C5:AD5, CA2, C7:AD7,BZ11)</f>
        <v>0</v>
      </c>
      <c r="CB11" s="389">
        <f>SUMIFS(C23:AD23, C6:AD6, CB2, C7:AD7,BZ11)</f>
        <v>0</v>
      </c>
      <c r="CC11" s="144"/>
      <c r="CD11" s="850">
        <v>1993</v>
      </c>
      <c r="CE11" s="389">
        <f t="shared" si="4"/>
        <v>0</v>
      </c>
      <c r="CF11" s="389">
        <f t="shared" si="2"/>
        <v>0</v>
      </c>
      <c r="CG11" s="144"/>
      <c r="CH11" s="144"/>
      <c r="CI11" s="144"/>
      <c r="CJ11" s="144"/>
      <c r="CK11" s="481"/>
      <c r="CL11" s="850">
        <v>1993</v>
      </c>
      <c r="CM11" s="622">
        <f>SUMIFS(C23:AD23, C7:AD7,CL11)</f>
        <v>0</v>
      </c>
      <c r="CN11" s="622">
        <f t="shared" si="3"/>
        <v>0</v>
      </c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</row>
    <row r="12" spans="1:141" s="110" customFormat="1" ht="15" customHeight="1">
      <c r="A12" s="135"/>
      <c r="B12" s="473"/>
      <c r="C12" s="480"/>
      <c r="D12" s="497"/>
      <c r="E12" s="497"/>
      <c r="F12" s="497"/>
      <c r="G12" s="497"/>
      <c r="H12" s="480"/>
      <c r="I12" s="480"/>
      <c r="K12" s="480"/>
      <c r="M12" s="480"/>
      <c r="N12" s="480"/>
      <c r="O12" s="480"/>
      <c r="P12" s="480"/>
      <c r="S12" s="480"/>
      <c r="U12" s="480"/>
      <c r="W12" s="480"/>
      <c r="X12" s="527"/>
      <c r="Y12" s="128"/>
      <c r="Z12" s="480"/>
      <c r="AA12" s="759"/>
      <c r="AB12" s="720"/>
      <c r="AC12" s="680"/>
      <c r="AD12" s="401"/>
      <c r="AE12" s="895"/>
      <c r="AF12" s="383"/>
      <c r="AG12" s="978"/>
      <c r="AH12" s="850">
        <v>1994</v>
      </c>
      <c r="AI12" s="149">
        <f>COUNTIFS(C7:AD7,AH12,C5:AD5,AI2)</f>
        <v>0</v>
      </c>
      <c r="AJ12" s="622">
        <f>COUNTIFS(C7:AD7,AH12,C6:AD6,AJ2)</f>
        <v>0</v>
      </c>
      <c r="AK12" s="481"/>
      <c r="AL12" s="850">
        <v>1994</v>
      </c>
      <c r="AM12" s="149">
        <f>COUNTIFS(C7:AD7,AL12)</f>
        <v>0</v>
      </c>
      <c r="AN12" s="622">
        <f t="shared" si="1"/>
        <v>0</v>
      </c>
      <c r="AO12" s="149"/>
      <c r="AP12" s="149"/>
      <c r="AQ12" s="149"/>
      <c r="AR12" s="149"/>
      <c r="AS12" s="952" t="s">
        <v>1471</v>
      </c>
      <c r="AT12" s="149">
        <f>COUNTIFS(C5:AD5,AS12)</f>
        <v>1</v>
      </c>
      <c r="AU12" s="372">
        <f>AT12/AT20</f>
        <v>3.5714285714285712E-2</v>
      </c>
      <c r="AV12" s="372"/>
      <c r="AW12" s="927"/>
      <c r="AX12" s="952" t="s">
        <v>703</v>
      </c>
      <c r="AY12" s="149">
        <f>COUNTIFS(C5:AD5,AX12,C18:AD18,AY2)</f>
        <v>0</v>
      </c>
      <c r="AZ12" s="149">
        <f>COUNTIFS(C5:AD5,AX12,C18:AD18,AZ2)</f>
        <v>4</v>
      </c>
      <c r="BA12" s="149">
        <f>COUNTIFS(C5:AD5,AX12,C18:AD18,BA2)</f>
        <v>3</v>
      </c>
      <c r="BB12" s="149">
        <f>COUNTIFS(C5:AD5,AX12,C18:AD18,BB2)</f>
        <v>0</v>
      </c>
      <c r="BC12" s="149">
        <f>COUNTIFS(C5:AD5,AX12,C18:AD18,BC2)</f>
        <v>0</v>
      </c>
      <c r="BD12" s="149">
        <f>COUNTIFS(C5:AD5,AX12,C18:AD18,BD2)</f>
        <v>0</v>
      </c>
      <c r="BE12" s="149">
        <f t="shared" si="0"/>
        <v>7</v>
      </c>
      <c r="BF12" s="508"/>
      <c r="BG12" s="952" t="s">
        <v>703</v>
      </c>
      <c r="BH12" s="622">
        <f>SUMIFS(C23:AD23,C18:AD18,BH2,C5:AD5,BG12)</f>
        <v>0</v>
      </c>
      <c r="BI12" s="622">
        <f>SUMIFS(C23:AD23,C18:AD18,BI2,C5:AD5,BG12)</f>
        <v>4680</v>
      </c>
      <c r="BJ12" s="622">
        <f>SUMIFS(C23:AD23,C18:AD18,BJ2,C5:AD5,BG12)</f>
        <v>2735</v>
      </c>
      <c r="BK12" s="622">
        <f>SUMIFS(C23:AD23,C18:AD18,BK2,C5:AD5,BG12)</f>
        <v>0</v>
      </c>
      <c r="BL12" s="622">
        <f>SUMIFS(C23:AD23,C18:AD18,BL2,C5:AD5,BG12)</f>
        <v>0</v>
      </c>
      <c r="BM12" s="622">
        <f>SUMIFS(C23:AD23,C18:AD18,BM2,C5:AD5,BG12)</f>
        <v>0</v>
      </c>
      <c r="BN12" s="626"/>
      <c r="BO12" s="481"/>
      <c r="BP12" s="952" t="s">
        <v>179</v>
      </c>
      <c r="BQ12" s="622">
        <f>SUMIFS(C23:AD23,C5:AD5,BP12)</f>
        <v>3550</v>
      </c>
      <c r="BR12" s="954">
        <f>BQ12/BQ23</f>
        <v>6.1963968039858014E-2</v>
      </c>
      <c r="BS12" s="954"/>
      <c r="BT12" s="149"/>
      <c r="BU12" s="149"/>
      <c r="BV12" s="149"/>
      <c r="BW12" s="144"/>
      <c r="BX12" s="144"/>
      <c r="BY12" s="481"/>
      <c r="BZ12" s="850">
        <v>1994</v>
      </c>
      <c r="CA12" s="389">
        <f>SUMIFS(C23:AD23, C5:AD5, CA2, C7:AD7,BZ12)</f>
        <v>0</v>
      </c>
      <c r="CB12" s="389">
        <f>SUMIFS(C23:AD23, C6:AD6, CB2, C7:AD7,BZ12)</f>
        <v>0</v>
      </c>
      <c r="CC12" s="144"/>
      <c r="CD12" s="850">
        <v>1994</v>
      </c>
      <c r="CE12" s="389">
        <f t="shared" si="4"/>
        <v>0</v>
      </c>
      <c r="CF12" s="389">
        <f t="shared" si="2"/>
        <v>0</v>
      </c>
      <c r="CG12" s="144"/>
      <c r="CH12" s="144"/>
      <c r="CI12" s="144"/>
      <c r="CJ12" s="144"/>
      <c r="CK12" s="481"/>
      <c r="CL12" s="850">
        <v>1994</v>
      </c>
      <c r="CM12" s="622">
        <f>SUMIFS(C23:AD23, C7:AD7,CL12)</f>
        <v>0</v>
      </c>
      <c r="CN12" s="622">
        <f t="shared" si="3"/>
        <v>0</v>
      </c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</row>
    <row r="13" spans="1:141" s="130" customFormat="1" ht="15" customHeight="1">
      <c r="A13" s="129" t="s">
        <v>67</v>
      </c>
      <c r="B13" s="470"/>
      <c r="D13" s="131"/>
      <c r="E13" s="131"/>
      <c r="F13" s="131"/>
      <c r="G13" s="131"/>
      <c r="H13" s="132"/>
      <c r="I13" s="133"/>
      <c r="J13" s="514"/>
      <c r="K13" s="133"/>
      <c r="L13" s="514"/>
      <c r="M13" s="133"/>
      <c r="N13" s="133"/>
      <c r="O13" s="133"/>
      <c r="Q13" s="518"/>
      <c r="R13" s="514"/>
      <c r="S13" s="133"/>
      <c r="T13" s="514"/>
      <c r="V13" s="518"/>
      <c r="X13" s="134"/>
      <c r="Y13" s="517"/>
      <c r="Z13" s="285"/>
      <c r="AA13" s="754"/>
      <c r="AB13" s="714"/>
      <c r="AC13" s="230"/>
      <c r="AD13" s="69"/>
      <c r="AE13" s="895"/>
      <c r="AF13" s="383"/>
      <c r="AG13" s="978"/>
      <c r="AH13" s="850">
        <v>1995</v>
      </c>
      <c r="AI13" s="149">
        <f>COUNTIFS(C7:AD7,AH13,C5:AD5,AI2)</f>
        <v>0</v>
      </c>
      <c r="AJ13" s="622">
        <f>COUNTIFS(C7:AD7,AH13,C6:AD6,AJ2)</f>
        <v>0</v>
      </c>
      <c r="AK13" s="481"/>
      <c r="AL13" s="850">
        <v>1995</v>
      </c>
      <c r="AM13" s="149">
        <f>COUNTIFS(C7:AD7,AL13)</f>
        <v>0</v>
      </c>
      <c r="AN13" s="622">
        <f t="shared" si="1"/>
        <v>0</v>
      </c>
      <c r="AO13" s="144"/>
      <c r="AP13" s="144"/>
      <c r="AQ13" s="144"/>
      <c r="AR13" s="144"/>
      <c r="AS13" s="952" t="s">
        <v>714</v>
      </c>
      <c r="AT13" s="149">
        <f>COUNTIFS(C5:AD5,AS13)</f>
        <v>1</v>
      </c>
      <c r="AU13" s="372">
        <f>AT13/AT20</f>
        <v>3.5714285714285712E-2</v>
      </c>
      <c r="AV13" s="370"/>
      <c r="AW13" s="967"/>
      <c r="AX13" s="952" t="s">
        <v>714</v>
      </c>
      <c r="AY13" s="149">
        <f>COUNTIFS(C5:AD5,AX13,C18:AD18,AY2)</f>
        <v>0</v>
      </c>
      <c r="AZ13" s="149">
        <f>COUNTIFS(C5:AD5,AX13,C18:AD18,AZ2)</f>
        <v>1</v>
      </c>
      <c r="BA13" s="149">
        <f>COUNTIFS(C5:AD5,AX13,C18:AD18,BA2)</f>
        <v>0</v>
      </c>
      <c r="BB13" s="149">
        <f>COUNTIFS(C5:AD5,AX13,C18:AD18,BB2)</f>
        <v>0</v>
      </c>
      <c r="BC13" s="149">
        <f>COUNTIFS(C5:AD5,AX13,C18:AD18,BC2)</f>
        <v>0</v>
      </c>
      <c r="BD13" s="149">
        <f>COUNTIFS(C5:AD5,AX13,C18:AD18,BD2)</f>
        <v>0</v>
      </c>
      <c r="BE13" s="149">
        <f t="shared" si="0"/>
        <v>1</v>
      </c>
      <c r="BF13" s="509"/>
      <c r="BG13" s="952" t="s">
        <v>1471</v>
      </c>
      <c r="BH13" s="622">
        <f>SUMIFS(C23:AD23,C18:AD18,BH2,C5:AD5,BG13)</f>
        <v>0</v>
      </c>
      <c r="BI13" s="622">
        <f>SUMIFS(C23:AD23,C18:AD18,BI2,C5:AD5,BG13)</f>
        <v>0</v>
      </c>
      <c r="BJ13" s="622">
        <f>SUMIFS(C23:AD23,C18:AD18,BJ2,C5:AD5,BG13)</f>
        <v>12000</v>
      </c>
      <c r="BK13" s="622">
        <f>SUMIFS(C23:AD23,C18:AD18,BK2,C5:AD5,BG13)</f>
        <v>0</v>
      </c>
      <c r="BL13" s="622">
        <f>SUMIFS(C23:AD23,C18:AD18,BL2,C5:AD5,BG13)</f>
        <v>0</v>
      </c>
      <c r="BM13" s="622">
        <f>SUMIFS(C23:AD23,C18:AD18,BM2,C5:AD5,BG13)</f>
        <v>0</v>
      </c>
      <c r="BN13" s="626"/>
      <c r="BO13" s="481"/>
      <c r="BP13" s="952" t="s">
        <v>1468</v>
      </c>
      <c r="BQ13" s="622">
        <f>SUMIFS(C23:AD23,C5:AD5,BP13)</f>
        <v>0</v>
      </c>
      <c r="BR13" s="954">
        <f>BQ13/BQ23</f>
        <v>0</v>
      </c>
      <c r="BS13" s="954"/>
      <c r="BT13" s="149"/>
      <c r="BU13" s="149"/>
      <c r="BV13" s="149"/>
      <c r="BW13" s="144"/>
      <c r="BX13" s="144"/>
      <c r="BY13" s="481"/>
      <c r="BZ13" s="850">
        <v>1995</v>
      </c>
      <c r="CA13" s="389">
        <f>SUMIFS(C23:AD23, C5:AD5, CA2, C7:AD7,BZ13)</f>
        <v>0</v>
      </c>
      <c r="CB13" s="389">
        <f>SUMIFS(C23:AD23, C6:AD6, CB2, C7:AD7,BZ13)</f>
        <v>0</v>
      </c>
      <c r="CC13" s="144"/>
      <c r="CD13" s="850">
        <v>1995</v>
      </c>
      <c r="CE13" s="389">
        <f t="shared" si="4"/>
        <v>0</v>
      </c>
      <c r="CF13" s="389">
        <f t="shared" si="2"/>
        <v>0</v>
      </c>
      <c r="CG13" s="144"/>
      <c r="CH13" s="144"/>
      <c r="CI13" s="144"/>
      <c r="CJ13" s="144"/>
      <c r="CK13" s="481"/>
      <c r="CL13" s="850">
        <v>1995</v>
      </c>
      <c r="CM13" s="622">
        <f>SUMIFS(C23:AD23, C7:AD7,CL13)</f>
        <v>0</v>
      </c>
      <c r="CN13" s="622">
        <f t="shared" si="3"/>
        <v>0</v>
      </c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340"/>
    </row>
    <row r="14" spans="1:141" s="136" customFormat="1" ht="15" customHeight="1" outlineLevel="1">
      <c r="A14" s="135" t="s">
        <v>68</v>
      </c>
      <c r="B14" s="474" t="s">
        <v>241</v>
      </c>
      <c r="C14" s="484"/>
      <c r="D14" s="498">
        <v>715</v>
      </c>
      <c r="E14" s="498">
        <v>630</v>
      </c>
      <c r="F14" s="498">
        <v>554</v>
      </c>
      <c r="G14" s="498"/>
      <c r="H14" s="485"/>
      <c r="I14" s="485"/>
      <c r="K14" s="485"/>
      <c r="M14" s="485"/>
      <c r="N14" s="485"/>
      <c r="O14" s="485"/>
      <c r="P14" s="485"/>
      <c r="R14" s="145" t="s">
        <v>558</v>
      </c>
      <c r="S14" s="508">
        <v>750</v>
      </c>
      <c r="T14" s="145">
        <v>380</v>
      </c>
      <c r="U14" s="484"/>
      <c r="V14" s="110"/>
      <c r="W14" s="525"/>
      <c r="X14" s="527"/>
      <c r="Y14" s="138"/>
      <c r="Z14" s="509">
        <v>602.25</v>
      </c>
      <c r="AA14" s="760"/>
      <c r="AB14" s="716"/>
      <c r="AC14" s="37"/>
      <c r="AD14" s="428"/>
      <c r="AE14" s="897"/>
      <c r="AF14" s="985"/>
      <c r="AG14" s="980"/>
      <c r="AH14" s="850">
        <v>1996</v>
      </c>
      <c r="AI14" s="149">
        <f>COUNTIFS(C7:AD7,AH14,C5:AD5,AI2)</f>
        <v>0</v>
      </c>
      <c r="AJ14" s="622">
        <f>COUNTIFS(C7:AD7,AH14,C6:AD6,AJ2)</f>
        <v>0</v>
      </c>
      <c r="AK14" s="508"/>
      <c r="AL14" s="850">
        <v>1996</v>
      </c>
      <c r="AM14" s="149">
        <f>COUNTIFS(C7:AD7,AL14)</f>
        <v>0</v>
      </c>
      <c r="AN14" s="622">
        <f t="shared" si="1"/>
        <v>0</v>
      </c>
      <c r="AO14" s="144"/>
      <c r="AP14" s="144"/>
      <c r="AQ14" s="144"/>
      <c r="AR14" s="144"/>
      <c r="AS14" s="952" t="s">
        <v>670</v>
      </c>
      <c r="AT14" s="149">
        <f>COUNTIFS(C5:AD5,AS14)</f>
        <v>1</v>
      </c>
      <c r="AU14" s="372">
        <f>AT14/AT20</f>
        <v>3.5714285714285712E-2</v>
      </c>
      <c r="AV14" s="372"/>
      <c r="AW14" s="927"/>
      <c r="AX14" s="952" t="s">
        <v>670</v>
      </c>
      <c r="AY14" s="149">
        <f>COUNTIFS(C5:AD5,AX14,C18:AD18,AY2)</f>
        <v>0</v>
      </c>
      <c r="AZ14" s="149">
        <f>COUNTIFS(C5:AD5,AX14,C18:AD18,AZ2)</f>
        <v>0</v>
      </c>
      <c r="BA14" s="149">
        <f>COUNTIFS(C5:AD5,AX14,C18:AD18,BA2)</f>
        <v>1</v>
      </c>
      <c r="BB14" s="149">
        <f>COUNTIFS(C5:AD5,AX14,C18:AD18,BB2)</f>
        <v>0</v>
      </c>
      <c r="BC14" s="149">
        <f>COUNTIFS(C5:AD5,AX14,C18:AD18,BC2)</f>
        <v>0</v>
      </c>
      <c r="BD14" s="149">
        <f>COUNTIFS(C5:AD5,AX14,C18:AD18,BD2)</f>
        <v>0</v>
      </c>
      <c r="BE14" s="149">
        <f t="shared" si="0"/>
        <v>1</v>
      </c>
      <c r="BF14" s="509"/>
      <c r="BG14" s="952" t="s">
        <v>714</v>
      </c>
      <c r="BH14" s="622">
        <f>SUMIFS(C23:AD23,C18:AD18,BH2,C5:AD5,BG14)</f>
        <v>0</v>
      </c>
      <c r="BI14" s="622">
        <f>SUMIFS(C23:AD23,C18:AD18,BI2,C5:AD5,BG14)</f>
        <v>2700</v>
      </c>
      <c r="BJ14" s="622">
        <f>SUMIFS(C23:AD23,C18:AD18,BJ2,C5:AD5,BG14)</f>
        <v>0</v>
      </c>
      <c r="BK14" s="622">
        <f>SUMIFS(C23:AD23,C18:AD18,BK2,C5:AD5,BG14)</f>
        <v>0</v>
      </c>
      <c r="BL14" s="622">
        <f>SUMIFS(C23:AD23,C18:AD18,BL2,C5:AD5,BG14)</f>
        <v>0</v>
      </c>
      <c r="BM14" s="622">
        <f>SUMIFS(C23:AD23,C18:AD18,BM2,C5:AD5,BG14)</f>
        <v>0</v>
      </c>
      <c r="BN14" s="626"/>
      <c r="BO14" s="508"/>
      <c r="BP14" s="952" t="s">
        <v>1224</v>
      </c>
      <c r="BQ14" s="622">
        <f>SUMIFS(C23:AD23,C5:AD5,BP14)</f>
        <v>4267</v>
      </c>
      <c r="BR14" s="954">
        <f>BQ14/BQ23</f>
        <v>7.4478944120020887E-2</v>
      </c>
      <c r="BS14" s="144"/>
      <c r="BT14" s="144"/>
      <c r="BU14" s="144"/>
      <c r="BV14" s="144"/>
      <c r="BW14" s="144"/>
      <c r="BX14" s="144"/>
      <c r="BY14" s="481"/>
      <c r="BZ14" s="850">
        <v>1996</v>
      </c>
      <c r="CA14" s="389">
        <f>SUMIFS(C23:AD23, C5:AD5, CA2, C7:AD7,BZ14)</f>
        <v>0</v>
      </c>
      <c r="CB14" s="389">
        <f>SUMIFS(C23:AD23, C6:AD6, CB2, C7:AD7,BZ14)</f>
        <v>0</v>
      </c>
      <c r="CC14" s="144"/>
      <c r="CD14" s="850">
        <v>1996</v>
      </c>
      <c r="CE14" s="389">
        <f>CE13+CA14</f>
        <v>0</v>
      </c>
      <c r="CF14" s="389">
        <f>CF13+CB14</f>
        <v>0</v>
      </c>
      <c r="CG14" s="144"/>
      <c r="CH14" s="144"/>
      <c r="CI14" s="144"/>
      <c r="CJ14" s="144"/>
      <c r="CK14" s="481"/>
      <c r="CL14" s="850">
        <v>1996</v>
      </c>
      <c r="CM14" s="42">
        <f>SUMIFS(C23:AD23, C7:AD7,CL14)</f>
        <v>0</v>
      </c>
      <c r="CN14" s="42">
        <f>CN13+CM14</f>
        <v>0</v>
      </c>
      <c r="CO14" s="139"/>
      <c r="CP14" s="139"/>
      <c r="CQ14" s="139"/>
      <c r="CR14" s="139"/>
      <c r="CS14" s="139"/>
      <c r="CT14" s="139"/>
      <c r="CU14" s="139"/>
      <c r="CV14" s="149"/>
      <c r="CW14" s="149"/>
      <c r="CX14" s="149"/>
      <c r="CY14" s="149"/>
      <c r="CZ14" s="149"/>
      <c r="DA14" s="149"/>
      <c r="DB14" s="149"/>
      <c r="DC14" s="149"/>
      <c r="DD14" s="149"/>
      <c r="DE14" s="149"/>
      <c r="DF14" s="149"/>
      <c r="DG14" s="149"/>
      <c r="DH14" s="149"/>
      <c r="DI14" s="149"/>
      <c r="DJ14" s="149"/>
      <c r="DK14" s="149"/>
      <c r="DL14" s="149"/>
      <c r="DM14" s="149"/>
      <c r="DN14" s="149"/>
      <c r="DO14" s="149"/>
      <c r="DP14" s="149"/>
      <c r="DQ14" s="149"/>
      <c r="DR14" s="149"/>
      <c r="DS14" s="149"/>
      <c r="DT14" s="149"/>
      <c r="DU14" s="149"/>
      <c r="DV14" s="149"/>
      <c r="DW14" s="149"/>
      <c r="DX14" s="149"/>
      <c r="DY14" s="149"/>
      <c r="DZ14" s="149"/>
      <c r="EA14" s="149"/>
      <c r="EB14" s="149"/>
      <c r="EC14" s="149"/>
      <c r="ED14" s="149"/>
      <c r="EE14" s="149"/>
      <c r="EF14" s="149"/>
      <c r="EG14" s="149"/>
      <c r="EH14" s="149"/>
      <c r="EI14" s="149"/>
      <c r="EJ14" s="149"/>
    </row>
    <row r="15" spans="1:141" s="136" customFormat="1" ht="15" customHeight="1" outlineLevel="1">
      <c r="A15" s="135" t="s">
        <v>69</v>
      </c>
      <c r="B15" s="474" t="s">
        <v>242</v>
      </c>
      <c r="C15" s="484"/>
      <c r="D15" s="498">
        <v>792.2</v>
      </c>
      <c r="E15" s="498">
        <v>1000</v>
      </c>
      <c r="F15" s="73">
        <v>2145</v>
      </c>
      <c r="G15" s="73">
        <v>492</v>
      </c>
      <c r="H15" s="485"/>
      <c r="I15" s="485"/>
      <c r="K15" s="485"/>
      <c r="M15" s="485"/>
      <c r="N15" s="485"/>
      <c r="O15" s="485"/>
      <c r="P15" s="485"/>
      <c r="R15" s="136" t="s">
        <v>559</v>
      </c>
      <c r="S15" s="485">
        <v>773</v>
      </c>
      <c r="T15" s="136">
        <v>209</v>
      </c>
      <c r="U15" s="484"/>
      <c r="V15" s="110"/>
      <c r="W15" s="480"/>
      <c r="X15" s="527"/>
      <c r="Y15" s="138"/>
      <c r="Z15" s="498">
        <v>3026.0653499999999</v>
      </c>
      <c r="AA15" s="761"/>
      <c r="AB15" s="717"/>
      <c r="AC15" s="37"/>
      <c r="AD15" s="428"/>
      <c r="AE15" s="897"/>
      <c r="AF15" s="369"/>
      <c r="AG15" s="980"/>
      <c r="AH15" s="850">
        <v>1997</v>
      </c>
      <c r="AI15" s="149">
        <f>COUNTIFS(C7:AD7,AH15,C5:AD5,AI2)</f>
        <v>0</v>
      </c>
      <c r="AJ15" s="622">
        <f>COUNTIFS(C7:AD7,AH15,C6:AD6,AJ2)</f>
        <v>0</v>
      </c>
      <c r="AK15" s="508"/>
      <c r="AL15" s="850">
        <v>1997</v>
      </c>
      <c r="AM15" s="149">
        <f>COUNTIFS(C7:AD7,AL15)</f>
        <v>0</v>
      </c>
      <c r="AN15" s="622">
        <f t="shared" si="1"/>
        <v>0</v>
      </c>
      <c r="AO15" s="144"/>
      <c r="AP15" s="144"/>
      <c r="AQ15" s="144"/>
      <c r="AR15" s="144"/>
      <c r="AS15" s="952" t="s">
        <v>1226</v>
      </c>
      <c r="AT15" s="149">
        <f>COUNTIFS(C5:AD5,AS15)</f>
        <v>1</v>
      </c>
      <c r="AU15" s="370">
        <f>AT15/AT20</f>
        <v>3.5714285714285712E-2</v>
      </c>
      <c r="AV15" s="372"/>
      <c r="AW15" s="927"/>
      <c r="AX15" s="952" t="s">
        <v>1226</v>
      </c>
      <c r="AY15" s="148">
        <f>COUNTIFS(C5:AD5,AX15,C18:AD18,AY2)</f>
        <v>0</v>
      </c>
      <c r="AZ15" s="148">
        <f>COUNTIFS(C5:AD5,AX15,C18:AD18,AZ2)</f>
        <v>0</v>
      </c>
      <c r="BA15" s="148">
        <f>COUNTIFS(C5:AD5,AX15,C18:AD18,BA2)</f>
        <v>1</v>
      </c>
      <c r="BB15" s="148">
        <f>COUNTIFS(C5:AD5,AX15,C18:AD18,BB2)</f>
        <v>0</v>
      </c>
      <c r="BC15" s="148">
        <f>COUNTIFS(C5:AD5,AX15,C18:AD18,BC2)</f>
        <v>0</v>
      </c>
      <c r="BD15" s="148">
        <f>COUNTIFS(C5:AD5,AX15,C18:AD18,BD2)</f>
        <v>0</v>
      </c>
      <c r="BE15" s="148">
        <f t="shared" si="0"/>
        <v>1</v>
      </c>
      <c r="BF15" s="509"/>
      <c r="BG15" s="952" t="s">
        <v>670</v>
      </c>
      <c r="BH15" s="622">
        <f>SUMIFS(C23:AD23,C18:AD18,BH2,C5:AD5,BG15)</f>
        <v>0</v>
      </c>
      <c r="BI15" s="622">
        <f>SUMIFS(C23:AD23,C18:AD18,BI2,C5:AD5,BG15)</f>
        <v>0</v>
      </c>
      <c r="BJ15" s="622">
        <f>SUMIFS(C23:AD23,C18:AD18,BJ2,C5:AD5,BG15)</f>
        <v>1329.94</v>
      </c>
      <c r="BK15" s="622">
        <f>SUMIFS(C23:AD23,C18:AD18,BK2,C5:AD5,BG15)</f>
        <v>0</v>
      </c>
      <c r="BL15" s="622">
        <f>SUMIFS(C23:AD23,C18:AD18,BL2,C5:AD5,BG15)</f>
        <v>0</v>
      </c>
      <c r="BM15" s="622">
        <f>SUMIFS(C23:AD23,C18:AD18,BM2,C5:AD5,BG15)</f>
        <v>0</v>
      </c>
      <c r="BN15" s="626"/>
      <c r="BO15" s="508"/>
      <c r="BP15" s="952" t="s">
        <v>1459</v>
      </c>
      <c r="BQ15" s="622">
        <f>SUMIFS(C23:AD23,C5:AD5,BP15)</f>
        <v>981.5</v>
      </c>
      <c r="BR15" s="954">
        <f>BQ15/BQ23</f>
        <v>1.7131728065104407E-2</v>
      </c>
      <c r="BS15" s="144"/>
      <c r="BT15" s="144"/>
      <c r="BU15" s="144"/>
      <c r="BV15" s="144"/>
      <c r="BW15" s="144"/>
      <c r="BX15" s="144"/>
      <c r="BY15" s="507"/>
      <c r="BZ15" s="850">
        <v>1997</v>
      </c>
      <c r="CA15" s="620">
        <f>SUMIFS(C23:AD23, C5:AD5, CA2, C7:AD7,BZ15)</f>
        <v>0</v>
      </c>
      <c r="CB15" s="620">
        <f>SUMIFS(C23:AD23, C6:AD6, CB2, C7:AD7,BZ15)</f>
        <v>0</v>
      </c>
      <c r="CC15" s="139"/>
      <c r="CD15" s="850">
        <v>1997</v>
      </c>
      <c r="CE15" s="620">
        <f t="shared" si="4"/>
        <v>0</v>
      </c>
      <c r="CF15" s="620">
        <f t="shared" si="2"/>
        <v>0</v>
      </c>
      <c r="CG15" s="139"/>
      <c r="CH15" s="139"/>
      <c r="CI15" s="139"/>
      <c r="CJ15" s="139"/>
      <c r="CK15" s="507"/>
      <c r="CL15" s="850">
        <v>1997</v>
      </c>
      <c r="CM15" s="622">
        <f>SUMIFS(C23:AD23, C7:AD7,CL15)</f>
        <v>0</v>
      </c>
      <c r="CN15" s="622">
        <f t="shared" si="3"/>
        <v>0</v>
      </c>
      <c r="CO15" s="144"/>
      <c r="CP15" s="144"/>
      <c r="CQ15" s="144"/>
      <c r="CR15" s="144"/>
      <c r="CS15" s="144"/>
      <c r="CT15" s="144"/>
      <c r="CU15" s="144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9"/>
      <c r="DN15" s="149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9"/>
      <c r="EC15" s="149"/>
      <c r="ED15" s="149"/>
      <c r="EE15" s="149"/>
      <c r="EF15" s="149"/>
      <c r="EG15" s="149"/>
      <c r="EH15" s="149"/>
      <c r="EI15" s="149"/>
      <c r="EJ15" s="149"/>
    </row>
    <row r="16" spans="1:141" s="110" customFormat="1" ht="15" customHeight="1">
      <c r="A16" s="135"/>
      <c r="B16" s="473"/>
      <c r="C16" s="480"/>
      <c r="D16" s="497"/>
      <c r="E16" s="497"/>
      <c r="F16" s="497"/>
      <c r="G16" s="497"/>
      <c r="H16" s="480"/>
      <c r="I16" s="480"/>
      <c r="K16" s="480"/>
      <c r="M16" s="480"/>
      <c r="N16" s="480"/>
      <c r="O16" s="480"/>
      <c r="P16" s="480"/>
      <c r="S16" s="521"/>
      <c r="U16" s="480"/>
      <c r="W16" s="480"/>
      <c r="X16" s="527"/>
      <c r="Y16" s="128"/>
      <c r="Z16" s="480"/>
      <c r="AA16" s="759"/>
      <c r="AB16" s="720"/>
      <c r="AC16" s="680"/>
      <c r="AD16" s="401"/>
      <c r="AE16" s="895"/>
      <c r="AF16" s="383"/>
      <c r="AG16" s="978"/>
      <c r="AH16" s="850">
        <v>1998</v>
      </c>
      <c r="AI16" s="224">
        <f>COUNTIFS(C7:AD7,AH16,C5:AD5,AI2)</f>
        <v>0</v>
      </c>
      <c r="AJ16" s="622">
        <f>COUNTIFS(C7:AD7,AH16,C6:AD6,AJ2)</f>
        <v>1</v>
      </c>
      <c r="AK16" s="481"/>
      <c r="AL16" s="850">
        <v>1998</v>
      </c>
      <c r="AM16" s="149">
        <f>COUNTIFS(C7:AD7,AL16)</f>
        <v>1</v>
      </c>
      <c r="AN16" s="622">
        <f t="shared" si="1"/>
        <v>1</v>
      </c>
      <c r="AO16" s="144"/>
      <c r="AP16" s="144"/>
      <c r="AQ16" s="144"/>
      <c r="AR16" s="144"/>
      <c r="AS16" s="952" t="s">
        <v>784</v>
      </c>
      <c r="AT16" s="148">
        <f>COUNTIFS(C5:AD5,AS16)</f>
        <v>1</v>
      </c>
      <c r="AU16" s="372">
        <f>AT16/AT20</f>
        <v>3.5714285714285712E-2</v>
      </c>
      <c r="AV16" s="372"/>
      <c r="AW16" s="927"/>
      <c r="AX16" s="952" t="s">
        <v>1471</v>
      </c>
      <c r="AY16" s="148">
        <f>COUNTIFS(C5:AD5,AX16,C18:AD18,AY2)</f>
        <v>0</v>
      </c>
      <c r="AZ16" s="148">
        <f>COUNTIFS(C5:AD5,AX16,C18:AD18,AZ2)</f>
        <v>0</v>
      </c>
      <c r="BA16" s="148">
        <f>COUNTIFS(C5:AD5,AX16,C18:AD18,BA2)</f>
        <v>1</v>
      </c>
      <c r="BB16" s="148">
        <f>COUNTIFS(C5:AD5,AX16,C18:AD18,BB2)</f>
        <v>0</v>
      </c>
      <c r="BC16" s="148">
        <f>COUNTIFS(C5:AD5,AX16,C18:AD18,BC2)</f>
        <v>0</v>
      </c>
      <c r="BD16" s="148">
        <f>COUNTIFS(C5:AD5,AX16,C18:AD18,BD2)</f>
        <v>0</v>
      </c>
      <c r="BE16" s="148">
        <f>SUM(AY16:BD16)</f>
        <v>1</v>
      </c>
      <c r="BF16" s="509"/>
      <c r="BG16" s="952" t="s">
        <v>1226</v>
      </c>
      <c r="BH16" s="622">
        <f>SUMIFS(C23:AD23,C18:AD18,BH2,C5:AD5,BG16)</f>
        <v>0</v>
      </c>
      <c r="BI16" s="622">
        <f>SUMIFS(C23:AD23,C18:AD18,BI2,C5:AD5,BG16)</f>
        <v>0</v>
      </c>
      <c r="BJ16" s="622">
        <f>SUMIFS(C23:AD23,C18:AD18,BJ2,C5:AD5,BG16)</f>
        <v>1200</v>
      </c>
      <c r="BK16" s="622">
        <f>SUMIFS(C23:AD23,C18:AD18,BK2,C5:AD5,BG16)</f>
        <v>0</v>
      </c>
      <c r="BL16" s="622">
        <f>SUMIFS(C23:AD23,C18:AD18,BL2,C5:AD5,BG16)</f>
        <v>0</v>
      </c>
      <c r="BM16" s="622">
        <f>SUMIFS(C23:AD23,C18:AD18,BM2,C5:AD5,BG16)</f>
        <v>0</v>
      </c>
      <c r="BN16" s="626"/>
      <c r="BO16" s="481"/>
      <c r="BP16" s="952" t="s">
        <v>703</v>
      </c>
      <c r="BQ16" s="622">
        <f>SUMIFS(C23:AD23,C5:AD5,BP16)</f>
        <v>7415</v>
      </c>
      <c r="BR16" s="954">
        <f>BQ16/BQ23</f>
        <v>0.12942614732832317</v>
      </c>
      <c r="BS16" s="144"/>
      <c r="BT16" s="144"/>
      <c r="BU16" s="144"/>
      <c r="BV16" s="139"/>
      <c r="BW16" s="139"/>
      <c r="BX16" s="139"/>
      <c r="BY16" s="481"/>
      <c r="BZ16" s="850">
        <v>1998</v>
      </c>
      <c r="CA16" s="389">
        <f>SUMIFS(C23:AD23, C5:AD5, CA2, C7:AD7,BZ16)</f>
        <v>0</v>
      </c>
      <c r="CB16" s="389">
        <f>SUMIFS(C23:AD23, C6:AD6, CB2, C7:AD7,BZ16)</f>
        <v>2700</v>
      </c>
      <c r="CC16" s="144"/>
      <c r="CD16" s="850">
        <v>1998</v>
      </c>
      <c r="CE16" s="620">
        <f t="shared" si="4"/>
        <v>0</v>
      </c>
      <c r="CF16" s="620">
        <f t="shared" si="2"/>
        <v>2700</v>
      </c>
      <c r="CG16" s="144"/>
      <c r="CH16" s="144"/>
      <c r="CI16" s="144"/>
      <c r="CJ16" s="144"/>
      <c r="CK16" s="481"/>
      <c r="CL16" s="850">
        <v>1998</v>
      </c>
      <c r="CM16" s="622">
        <f>SUMIFS(C23:AD23, C7:AD7,CL16)</f>
        <v>2700</v>
      </c>
      <c r="CN16" s="622">
        <f t="shared" si="3"/>
        <v>2700</v>
      </c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  <c r="EI16" s="144"/>
      <c r="EJ16" s="144"/>
    </row>
    <row r="17" spans="1:141" s="130" customFormat="1" ht="15" customHeight="1" outlineLevel="1">
      <c r="A17" s="129" t="s">
        <v>10</v>
      </c>
      <c r="B17" s="470"/>
      <c r="D17" s="131"/>
      <c r="E17" s="131"/>
      <c r="F17" s="131"/>
      <c r="G17" s="131"/>
      <c r="H17" s="133"/>
      <c r="I17" s="133"/>
      <c r="J17" s="514"/>
      <c r="K17" s="133"/>
      <c r="L17" s="514"/>
      <c r="M17" s="133"/>
      <c r="N17" s="133"/>
      <c r="O17" s="133"/>
      <c r="Q17" s="518"/>
      <c r="R17" s="514"/>
      <c r="S17" s="133"/>
      <c r="T17" s="514"/>
      <c r="V17" s="518"/>
      <c r="X17" s="134"/>
      <c r="Y17" s="517"/>
      <c r="Z17" s="285"/>
      <c r="AA17" s="754"/>
      <c r="AB17" s="714"/>
      <c r="AC17" s="230"/>
      <c r="AD17" s="69"/>
      <c r="AE17" s="895"/>
      <c r="AF17" s="383"/>
      <c r="AG17" s="978"/>
      <c r="AH17" s="850">
        <v>1999</v>
      </c>
      <c r="AI17" s="224">
        <f>COUNTIFS(C7:AD7,AH17,C5:AD5,AI2)</f>
        <v>0</v>
      </c>
      <c r="AJ17" s="622">
        <f>COUNTIFS(C7:AD7,AH17,C6:AD6,AJ2)</f>
        <v>0</v>
      </c>
      <c r="AK17" s="481"/>
      <c r="AL17" s="850">
        <v>1999</v>
      </c>
      <c r="AM17" s="149">
        <f>COUNTIFS(C7:AD7,AL17)</f>
        <v>0</v>
      </c>
      <c r="AN17" s="622">
        <f t="shared" si="1"/>
        <v>1</v>
      </c>
      <c r="AO17" s="149"/>
      <c r="AP17" s="149"/>
      <c r="AQ17" s="149"/>
      <c r="AR17" s="149"/>
      <c r="AS17" s="952" t="s">
        <v>1227</v>
      </c>
      <c r="AT17" s="149">
        <f>COUNTIFS(C5:AD5,AS17)</f>
        <v>2</v>
      </c>
      <c r="AU17" s="372">
        <f>AT17/AT20</f>
        <v>7.1428571428571425E-2</v>
      </c>
      <c r="AV17" s="372"/>
      <c r="AW17" s="927"/>
      <c r="AX17" s="952" t="s">
        <v>784</v>
      </c>
      <c r="AY17" s="149">
        <f>COUNTIFS(C5:AD5,AX17,C18:AD18,AY2)</f>
        <v>0</v>
      </c>
      <c r="AZ17" s="149">
        <f>COUNTIFS(C5:AD5,AX17,C18:AD18,AZ2)</f>
        <v>0</v>
      </c>
      <c r="BA17" s="149">
        <f>COUNTIFS(C5:AD5,AX17,C18:AD18,BA2)</f>
        <v>1</v>
      </c>
      <c r="BB17" s="149">
        <f>COUNTIFS(C5:AD5,AX17,C18:AD18,BB2)</f>
        <v>0</v>
      </c>
      <c r="BC17" s="149">
        <f>COUNTIFS(C5:AD5,AX17,C18:AD18,BC2)</f>
        <v>0</v>
      </c>
      <c r="BD17" s="149">
        <f>COUNTIFS(C5:AD5,AX17,C18:AD18,BD2)</f>
        <v>0</v>
      </c>
      <c r="BE17" s="148">
        <f t="shared" si="0"/>
        <v>1</v>
      </c>
      <c r="BF17" s="508"/>
      <c r="BG17" s="952" t="s">
        <v>784</v>
      </c>
      <c r="BH17" s="622">
        <f>SUMIFS(C23:AD23,C18:AD18,BH2,C5:AD5,BG17)</f>
        <v>0</v>
      </c>
      <c r="BI17" s="622">
        <f>SUMIFS(C23:AD23,C18:AD18,BI2,C5:AD5,BG17)</f>
        <v>0</v>
      </c>
      <c r="BJ17" s="622">
        <f>SUMIFS(C23:AD23,C18:AD18,BJ2,C5:AD5,BG17)</f>
        <v>550.32000000000005</v>
      </c>
      <c r="BK17" s="622">
        <f>SUMIFS(C23:AD23,C18:AD18,BK2,C5:AD5,BG17)</f>
        <v>0</v>
      </c>
      <c r="BL17" s="622">
        <f>SUMIFS(C23:AD23,C18:AD18,BL2,C5:AD5,BG17)</f>
        <v>0</v>
      </c>
      <c r="BM17" s="622">
        <f>SUMIFS(C23:AD23,C18:AD18,BM2,C5:AD5,BG17)</f>
        <v>0</v>
      </c>
      <c r="BN17" s="626"/>
      <c r="BO17" s="481"/>
      <c r="BP17" s="952" t="s">
        <v>1471</v>
      </c>
      <c r="BQ17" s="622">
        <f>SUMIFS(C23:AD23,C5:AD5,BP17)</f>
        <v>12000</v>
      </c>
      <c r="BR17" s="954">
        <f>BQ17/BQ23</f>
        <v>0.20945566661360457</v>
      </c>
      <c r="BS17" s="144"/>
      <c r="BT17" s="144"/>
      <c r="BU17" s="144"/>
      <c r="BV17" s="144"/>
      <c r="BW17" s="144"/>
      <c r="BX17" s="144"/>
      <c r="BY17" s="481"/>
      <c r="BZ17" s="850">
        <v>1999</v>
      </c>
      <c r="CA17" s="389">
        <f>SUMIFS(C23:AD23, C5:AD5, CA2, C7:AD7,BZ17)</f>
        <v>0</v>
      </c>
      <c r="CB17" s="389">
        <f>SUMIFS(C23:AD23, C6:AD6, CB2, C7:AD7,BZ17)</f>
        <v>0</v>
      </c>
      <c r="CC17" s="144"/>
      <c r="CD17" s="850">
        <v>1999</v>
      </c>
      <c r="CE17" s="620">
        <f t="shared" si="4"/>
        <v>0</v>
      </c>
      <c r="CF17" s="620">
        <f t="shared" si="2"/>
        <v>2700</v>
      </c>
      <c r="CG17" s="144"/>
      <c r="CH17" s="144"/>
      <c r="CI17" s="144"/>
      <c r="CJ17" s="144"/>
      <c r="CK17" s="481"/>
      <c r="CL17" s="850">
        <v>1999</v>
      </c>
      <c r="CM17" s="622">
        <f>SUMIFS(C23:AD23, C7:AD7,CL17)</f>
        <v>0</v>
      </c>
      <c r="CN17" s="622">
        <f t="shared" si="3"/>
        <v>2700</v>
      </c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340"/>
    </row>
    <row r="18" spans="1:141" s="110" customFormat="1" ht="15" customHeight="1">
      <c r="A18" s="135" t="s">
        <v>75</v>
      </c>
      <c r="B18" s="367" t="s">
        <v>240</v>
      </c>
      <c r="C18" s="430" t="s">
        <v>645</v>
      </c>
      <c r="D18" s="497" t="s">
        <v>645</v>
      </c>
      <c r="E18" s="497" t="s">
        <v>645</v>
      </c>
      <c r="F18" s="480" t="s">
        <v>645</v>
      </c>
      <c r="G18" s="497" t="s">
        <v>645</v>
      </c>
      <c r="H18" s="497" t="s">
        <v>648</v>
      </c>
      <c r="I18" s="497" t="s">
        <v>648</v>
      </c>
      <c r="J18" s="111" t="s">
        <v>648</v>
      </c>
      <c r="K18" s="488" t="s">
        <v>532</v>
      </c>
      <c r="L18" s="111" t="s">
        <v>648</v>
      </c>
      <c r="M18" s="488" t="s">
        <v>532</v>
      </c>
      <c r="N18" s="488" t="s">
        <v>532</v>
      </c>
      <c r="O18" s="488" t="s">
        <v>863</v>
      </c>
      <c r="P18" s="480" t="s">
        <v>532</v>
      </c>
      <c r="Q18" s="110" t="s">
        <v>532</v>
      </c>
      <c r="R18" s="110" t="s">
        <v>532</v>
      </c>
      <c r="S18" s="480" t="s">
        <v>532</v>
      </c>
      <c r="T18" s="110" t="s">
        <v>532</v>
      </c>
      <c r="U18" s="480" t="s">
        <v>648</v>
      </c>
      <c r="V18" s="110" t="s">
        <v>863</v>
      </c>
      <c r="W18" s="480" t="s">
        <v>532</v>
      </c>
      <c r="X18" s="527" t="s">
        <v>886</v>
      </c>
      <c r="Y18" s="128" t="s">
        <v>532</v>
      </c>
      <c r="Z18" s="488" t="s">
        <v>1233</v>
      </c>
      <c r="AA18" s="755" t="s">
        <v>532</v>
      </c>
      <c r="AB18" s="713" t="s">
        <v>532</v>
      </c>
      <c r="AC18" s="768" t="s">
        <v>648</v>
      </c>
      <c r="AD18" s="401" t="s">
        <v>648</v>
      </c>
      <c r="AE18" s="895"/>
      <c r="AF18" s="383"/>
      <c r="AG18" s="978"/>
      <c r="AH18" s="850">
        <v>2000</v>
      </c>
      <c r="AI18" s="224">
        <f>COUNTIFS(C7:AD7,AH18,C5:AD5,AI2)</f>
        <v>0</v>
      </c>
      <c r="AJ18" s="622">
        <f>COUNTIFS(C7:AD7,AH18,C6:AD6,AJ2)</f>
        <v>0</v>
      </c>
      <c r="AK18" s="481"/>
      <c r="AL18" s="850">
        <v>2000</v>
      </c>
      <c r="AM18" s="149">
        <f>COUNTIFS(C7:AD7,AL18)</f>
        <v>0</v>
      </c>
      <c r="AN18" s="622">
        <f t="shared" si="1"/>
        <v>1</v>
      </c>
      <c r="AO18" s="149"/>
      <c r="AP18" s="149"/>
      <c r="AQ18" s="149"/>
      <c r="AR18" s="149"/>
      <c r="AS18" s="952" t="s">
        <v>1175</v>
      </c>
      <c r="AT18" s="149">
        <f>COUNTIFS(C5:AD5,AS18)</f>
        <v>1</v>
      </c>
      <c r="AU18" s="372">
        <f>AT18/AT20</f>
        <v>3.5714285714285712E-2</v>
      </c>
      <c r="AV18" s="397"/>
      <c r="AW18" s="928"/>
      <c r="AX18" s="952" t="s">
        <v>1227</v>
      </c>
      <c r="AY18" s="149">
        <f>COUNTIFS(C5:AD5,AX18,C18:AD18,AY2)</f>
        <v>0</v>
      </c>
      <c r="AZ18" s="149">
        <f>COUNTIFS(C5:AD5,AX18,C18:AD18,AZ2)</f>
        <v>0</v>
      </c>
      <c r="BA18" s="149">
        <f>COUNTIFS(C5:AD5,AX18,C18:AD18,BA2)</f>
        <v>1</v>
      </c>
      <c r="BB18" s="149">
        <f>COUNTIFS(C5:AD5,AX18,C18:AD18,BB2)</f>
        <v>1</v>
      </c>
      <c r="BC18" s="149">
        <f>COUNTIFS(C5:AD5,AX18,C18:AD18,BC2)</f>
        <v>0</v>
      </c>
      <c r="BD18" s="149">
        <f>COUNTIFS(C5:AD5,AX18,C18:AD18,BD2)</f>
        <v>0</v>
      </c>
      <c r="BE18" s="148">
        <f t="shared" si="0"/>
        <v>2</v>
      </c>
      <c r="BF18" s="481"/>
      <c r="BG18" s="952" t="s">
        <v>1227</v>
      </c>
      <c r="BH18" s="622">
        <f>SUMIFS(C23:AD23,C18:AD18,BH2,C5:AD5,BG18)</f>
        <v>0</v>
      </c>
      <c r="BI18" s="622">
        <f>SUMIFS(C23:AD23,C18:AD18,BI2,C5:AD5,BG18)</f>
        <v>0</v>
      </c>
      <c r="BJ18" s="622">
        <f>SUMIFS(C23:AD23,C18:AD18,BJ2,C5:AD5,BG18)</f>
        <v>1680</v>
      </c>
      <c r="BK18" s="622">
        <f>SUMIFS(C23:AD23,C18:AD18,BK2,C5:AD5,BG18)</f>
        <v>574</v>
      </c>
      <c r="BL18" s="622">
        <f>SUMIFS(C23:AD23,C18:AD18,BL2,C5:AD5,BG18)</f>
        <v>0</v>
      </c>
      <c r="BM18" s="622">
        <f>SUMIFS(C23:AD23,C18:AD18,BM2,C5:AD5,BG18)</f>
        <v>0</v>
      </c>
      <c r="BN18" s="626"/>
      <c r="BO18" s="969"/>
      <c r="BP18" s="952" t="s">
        <v>714</v>
      </c>
      <c r="BQ18" s="622">
        <f>SUMIFS(C23:AD23,C5:AD5,BP18)</f>
        <v>2700</v>
      </c>
      <c r="BR18" s="954">
        <f>BQ18/BQ23</f>
        <v>4.7127524988061026E-2</v>
      </c>
      <c r="BS18" s="139"/>
      <c r="BT18" s="139"/>
      <c r="BU18" s="139"/>
      <c r="BV18" s="144"/>
      <c r="BW18" s="144"/>
      <c r="BX18" s="144"/>
      <c r="BY18" s="481"/>
      <c r="BZ18" s="850">
        <v>2000</v>
      </c>
      <c r="CA18" s="389">
        <f>SUMIFS(C23:AD23, C5:AD5, CA2, C7:AD7,BZ18)</f>
        <v>0</v>
      </c>
      <c r="CB18" s="389">
        <f>SUMIFS(C23:AD23, C6:AD6, CB2, C7:AD7,BZ18)</f>
        <v>0</v>
      </c>
      <c r="CC18" s="144"/>
      <c r="CD18" s="850">
        <v>2000</v>
      </c>
      <c r="CE18" s="620">
        <f t="shared" si="4"/>
        <v>0</v>
      </c>
      <c r="CF18" s="620">
        <f t="shared" si="2"/>
        <v>2700</v>
      </c>
      <c r="CG18" s="144"/>
      <c r="CH18" s="144"/>
      <c r="CI18" s="144"/>
      <c r="CJ18" s="144"/>
      <c r="CK18" s="481"/>
      <c r="CL18" s="850">
        <v>2000</v>
      </c>
      <c r="CM18" s="622">
        <f>SUMIFS(C23:AD23, C7:AD7,CL18)</f>
        <v>0</v>
      </c>
      <c r="CN18" s="622">
        <f t="shared" si="3"/>
        <v>2700</v>
      </c>
      <c r="CO18" s="149"/>
      <c r="CP18" s="149"/>
      <c r="CQ18" s="149"/>
      <c r="CR18" s="149"/>
      <c r="CS18" s="149"/>
      <c r="CT18" s="149"/>
      <c r="CU18" s="149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</row>
    <row r="19" spans="1:141" s="110" customFormat="1" ht="15" customHeight="1">
      <c r="A19" s="135" t="s">
        <v>76</v>
      </c>
      <c r="B19" s="367" t="s">
        <v>240</v>
      </c>
      <c r="C19" s="480" t="s">
        <v>59</v>
      </c>
      <c r="D19" s="497" t="s">
        <v>59</v>
      </c>
      <c r="E19" s="497" t="s">
        <v>59</v>
      </c>
      <c r="F19" s="480" t="s">
        <v>59</v>
      </c>
      <c r="G19" s="497" t="s">
        <v>59</v>
      </c>
      <c r="H19" s="512" t="s">
        <v>383</v>
      </c>
      <c r="I19" s="512" t="s">
        <v>390</v>
      </c>
      <c r="J19" s="147" t="s">
        <v>396</v>
      </c>
      <c r="K19" s="512" t="s">
        <v>400</v>
      </c>
      <c r="L19" s="147"/>
      <c r="M19" s="512"/>
      <c r="N19" s="512"/>
      <c r="O19" s="512"/>
      <c r="P19" s="480"/>
      <c r="R19" s="111" t="s">
        <v>533</v>
      </c>
      <c r="S19" s="497" t="s">
        <v>533</v>
      </c>
      <c r="T19" s="111" t="s">
        <v>533</v>
      </c>
      <c r="U19" s="480"/>
      <c r="W19" s="480"/>
      <c r="X19" s="527"/>
      <c r="Y19" s="128"/>
      <c r="Z19" s="499" t="s">
        <v>974</v>
      </c>
      <c r="AA19" s="765" t="s">
        <v>1474</v>
      </c>
      <c r="AB19" s="721"/>
      <c r="AC19" s="454"/>
      <c r="AD19" s="401" t="s">
        <v>623</v>
      </c>
      <c r="AE19" s="895"/>
      <c r="AF19" s="383"/>
      <c r="AG19" s="978"/>
      <c r="AH19" s="850">
        <v>2001</v>
      </c>
      <c r="AI19" s="224">
        <f>COUNTIFS(C7:AD7,AH19,C5:AD5,AI2)</f>
        <v>0</v>
      </c>
      <c r="AJ19" s="622">
        <f>COUNTIFS(C7:AD7,AH19,C6:AD6,AJ2)</f>
        <v>2</v>
      </c>
      <c r="AK19" s="481"/>
      <c r="AL19" s="850">
        <v>2001</v>
      </c>
      <c r="AM19" s="149">
        <f>COUNTIFS(C7:AD7,AL19)</f>
        <v>2</v>
      </c>
      <c r="AN19" s="622">
        <f t="shared" si="1"/>
        <v>3</v>
      </c>
      <c r="AO19" s="149"/>
      <c r="AP19" s="149"/>
      <c r="AQ19" s="149"/>
      <c r="AR19" s="149"/>
      <c r="AS19" s="952" t="s">
        <v>1176</v>
      </c>
      <c r="AT19" s="149">
        <f>COUNTIFS(C5:AD5,AS19)</f>
        <v>0</v>
      </c>
      <c r="AU19" s="372">
        <f>AT19/AT20</f>
        <v>0</v>
      </c>
      <c r="AV19" s="149"/>
      <c r="AW19" s="508"/>
      <c r="AX19" s="952" t="s">
        <v>1175</v>
      </c>
      <c r="AY19" s="149">
        <f>COUNTIFS(C5:AD5,AX19,C18:AD18,AY2)</f>
        <v>0</v>
      </c>
      <c r="AZ19" s="149">
        <f>COUNTIFS(C5:AD5,AX19,C18:AD18,AZ2)</f>
        <v>1</v>
      </c>
      <c r="BA19" s="149">
        <f>COUNTIFS(C5:AD5,AX19,C18:AD18,BA2)</f>
        <v>0</v>
      </c>
      <c r="BB19" s="149">
        <f>COUNTIFS(C5:AD5,AX19,C18:AD18,BB2)</f>
        <v>0</v>
      </c>
      <c r="BC19" s="149">
        <f>COUNTIFS(C5:AD5,AX19,C18:AD18,BC2)</f>
        <v>0</v>
      </c>
      <c r="BD19" s="149">
        <f>COUNTIFS(C5:AD5,AX19,C18:AD18,BD2)</f>
        <v>0</v>
      </c>
      <c r="BE19" s="148">
        <f t="shared" si="0"/>
        <v>1</v>
      </c>
      <c r="BF19" s="508"/>
      <c r="BG19" s="952" t="s">
        <v>1175</v>
      </c>
      <c r="BH19" s="622">
        <f>SUMIFS(C23:AD23,C18:AD18,BH2,C5:AD5,BG19)</f>
        <v>0</v>
      </c>
      <c r="BI19" s="622">
        <f>SUMIFS(C23:AD23,C18:AD18,BI2,C5:AD5,BG19)</f>
        <v>1722</v>
      </c>
      <c r="BJ19" s="622">
        <f>SUMIFS(C23:AD23,C18:AD18,BJ2,C5:AD5,BG19)</f>
        <v>0</v>
      </c>
      <c r="BK19" s="622">
        <f>SUMIFS(C23:AD23,C18:AD18,BK2,C5:AD5,BG19)</f>
        <v>0</v>
      </c>
      <c r="BL19" s="622">
        <f>SUMIFS(C23:AD23,C18:AD18,BL2,C5:AD5,BG19)</f>
        <v>0</v>
      </c>
      <c r="BM19" s="622">
        <f>SUMIFS(C23:AD23,C18:AD18,BM2,C5:AD5,BG19)</f>
        <v>0</v>
      </c>
      <c r="BN19" s="626"/>
      <c r="BO19" s="481"/>
      <c r="BP19" s="952" t="s">
        <v>670</v>
      </c>
      <c r="BQ19" s="42">
        <f>SUMIFS(C23:AD23,C5:AD5,BP19)</f>
        <v>1329.94</v>
      </c>
      <c r="BR19" s="956">
        <f>BQ19/BQ23</f>
        <v>2.3213622438008105E-2</v>
      </c>
      <c r="BS19" s="144"/>
      <c r="BT19" s="144"/>
      <c r="BU19" s="144"/>
      <c r="BV19" s="144"/>
      <c r="BW19" s="144"/>
      <c r="BX19" s="144"/>
      <c r="BY19" s="508"/>
      <c r="BZ19" s="850">
        <v>2001</v>
      </c>
      <c r="CA19" s="389">
        <f>SUMIFS(C23:AD23, C5:AD5, CA2, C7:AD7,BZ19)</f>
        <v>0</v>
      </c>
      <c r="CB19" s="389">
        <f>SUMIFS(C23:AD23, C6:AD6, CB2, C7:AD7,BZ19)</f>
        <v>1800</v>
      </c>
      <c r="CC19" s="149"/>
      <c r="CD19" s="850">
        <v>2001</v>
      </c>
      <c r="CE19" s="389">
        <f t="shared" si="4"/>
        <v>0</v>
      </c>
      <c r="CF19" s="389">
        <f t="shared" si="2"/>
        <v>4500</v>
      </c>
      <c r="CG19" s="149"/>
      <c r="CH19" s="149"/>
      <c r="CI19" s="149"/>
      <c r="CJ19" s="149"/>
      <c r="CK19" s="508"/>
      <c r="CL19" s="850">
        <v>2001</v>
      </c>
      <c r="CM19" s="622">
        <f>SUMIFS(C23:AD23, C7:AD7,CL19)</f>
        <v>1800</v>
      </c>
      <c r="CN19" s="622">
        <f t="shared" si="3"/>
        <v>4500</v>
      </c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  <c r="EI19" s="144"/>
      <c r="EJ19" s="144"/>
    </row>
    <row r="20" spans="1:141" s="136" customFormat="1" ht="15" customHeight="1" outlineLevel="1">
      <c r="A20" s="135" t="s">
        <v>77</v>
      </c>
      <c r="B20" s="367" t="s">
        <v>243</v>
      </c>
      <c r="C20" s="485">
        <v>10.5</v>
      </c>
      <c r="D20" s="498">
        <v>12.5</v>
      </c>
      <c r="E20" s="498">
        <v>14.3</v>
      </c>
      <c r="F20" s="498">
        <v>10.5</v>
      </c>
      <c r="G20" s="498">
        <v>20</v>
      </c>
      <c r="H20" s="485"/>
      <c r="I20" s="485"/>
      <c r="K20" s="485"/>
      <c r="M20" s="485"/>
      <c r="N20" s="485"/>
      <c r="O20" s="485"/>
      <c r="P20" s="485"/>
      <c r="R20" s="136" t="s">
        <v>560</v>
      </c>
      <c r="S20" s="485" t="s">
        <v>560</v>
      </c>
      <c r="T20" s="136" t="s">
        <v>583</v>
      </c>
      <c r="U20" s="485"/>
      <c r="V20" s="110"/>
      <c r="W20" s="480"/>
      <c r="X20" s="527"/>
      <c r="Y20" s="138"/>
      <c r="Z20" s="535">
        <v>41032</v>
      </c>
      <c r="AA20" s="760"/>
      <c r="AB20" s="719"/>
      <c r="AC20" s="455"/>
      <c r="AD20" s="428">
        <v>2.7</v>
      </c>
      <c r="AE20" s="897"/>
      <c r="AF20" s="369"/>
      <c r="AG20" s="980"/>
      <c r="AH20" s="850">
        <v>2002</v>
      </c>
      <c r="AI20" s="224">
        <f>COUNTIFS(C7:AD7,AH20,C5:AD5,AI2)</f>
        <v>0</v>
      </c>
      <c r="AJ20" s="622">
        <f>COUNTIFS(C7:AD7,AH20,C6:AD6,AJ2)</f>
        <v>0</v>
      </c>
      <c r="AK20" s="508"/>
      <c r="AL20" s="850">
        <v>2002</v>
      </c>
      <c r="AM20" s="149">
        <f>COUNTIFS(C7:AD7,AL20)</f>
        <v>0</v>
      </c>
      <c r="AN20" s="622">
        <f t="shared" si="1"/>
        <v>3</v>
      </c>
      <c r="AO20" s="149"/>
      <c r="AP20" s="149"/>
      <c r="AQ20" s="149"/>
      <c r="AR20" s="149"/>
      <c r="AS20" s="152" t="s">
        <v>1556</v>
      </c>
      <c r="AT20" s="152">
        <f>SUM(AT2:AT19)</f>
        <v>28</v>
      </c>
      <c r="AU20" s="397">
        <f>SUM(AU2:AU19)</f>
        <v>0.99999999999999978</v>
      </c>
      <c r="AV20" s="149"/>
      <c r="AW20" s="508"/>
      <c r="AX20" s="952" t="s">
        <v>1176</v>
      </c>
      <c r="AY20" s="149">
        <f>COUNTIFS(C5:AD5,AX20,C18:AD18,AY2)</f>
        <v>0</v>
      </c>
      <c r="AZ20" s="149">
        <f>COUNTIFS(C5:AD5,AX20,C18:AD18,AZ2)</f>
        <v>0</v>
      </c>
      <c r="BA20" s="149">
        <f>COUNTIFS(C5:AD5,AX20,C18:AD18,BA2)</f>
        <v>0</v>
      </c>
      <c r="BB20" s="149">
        <f>COUNTIFS(C5:AD5,AX20,C18:AD18,BB2)</f>
        <v>0</v>
      </c>
      <c r="BC20" s="149">
        <f>COUNTIFS(C5:AD5,AX20,C18:AD18,BC2)</f>
        <v>0</v>
      </c>
      <c r="BD20" s="149">
        <f>COUNTIFS(C5:AD5,AX20,C18:AD18,BD2)</f>
        <v>0</v>
      </c>
      <c r="BE20" s="149">
        <f t="shared" si="0"/>
        <v>0</v>
      </c>
      <c r="BF20" s="919"/>
      <c r="BG20" s="952" t="s">
        <v>1176</v>
      </c>
      <c r="BH20" s="622">
        <f>SUMIFS(C23:AD23,C18:AD18,BH2,C5:AD5,BG20)</f>
        <v>0</v>
      </c>
      <c r="BI20" s="622">
        <f>SUMIFS(C23:AD23,C18:AD18,BI2,C5:AD5,BG20)</f>
        <v>0</v>
      </c>
      <c r="BJ20" s="622">
        <f>SUMIFS(C23:AD23,C18:AD18,BJ2,C5:AD5,BG20)</f>
        <v>0</v>
      </c>
      <c r="BK20" s="622">
        <f>SUMIFS(C23:AD23,C18:AD18,BK2,C5:AD5,BG20)</f>
        <v>0</v>
      </c>
      <c r="BL20" s="622">
        <f>SUMIFS(C23:AD23,C18:AD18,BL2,C5:AD5,BG20)</f>
        <v>0</v>
      </c>
      <c r="BM20" s="622">
        <f>SUMIFS(C23:AD23,C18:AD18,BM2,C5:AD5,BG20)</f>
        <v>0</v>
      </c>
      <c r="BN20" s="626"/>
      <c r="BO20" s="508"/>
      <c r="BP20" s="952" t="s">
        <v>1226</v>
      </c>
      <c r="BQ20" s="622">
        <f>SUMIFS(C23:AD23,C5:AD5,BP20)</f>
        <v>1200</v>
      </c>
      <c r="BR20" s="954">
        <f>BQ20/BQ23</f>
        <v>2.0945566661360455E-2</v>
      </c>
      <c r="BS20" s="144"/>
      <c r="BT20" s="144"/>
      <c r="BU20" s="144"/>
      <c r="BV20" s="149"/>
      <c r="BW20" s="149"/>
      <c r="BX20" s="149"/>
      <c r="BY20" s="481"/>
      <c r="BZ20" s="850">
        <v>2002</v>
      </c>
      <c r="CA20" s="389">
        <f>SUMIFS(C23:AD23, C5:AD5, CA2, C7:AD7,BZ20)</f>
        <v>0</v>
      </c>
      <c r="CB20" s="389">
        <f>SUMIFS(C23:AD23, C6:AD6, CB2, C7:AD7,BZ20)</f>
        <v>0</v>
      </c>
      <c r="CC20" s="144"/>
      <c r="CD20" s="850">
        <v>2002</v>
      </c>
      <c r="CE20" s="389">
        <f t="shared" si="4"/>
        <v>0</v>
      </c>
      <c r="CF20" s="389">
        <f t="shared" si="2"/>
        <v>4500</v>
      </c>
      <c r="CG20" s="144"/>
      <c r="CH20" s="144"/>
      <c r="CI20" s="144"/>
      <c r="CJ20" s="144"/>
      <c r="CK20" s="481"/>
      <c r="CL20" s="850">
        <v>2002</v>
      </c>
      <c r="CM20" s="622">
        <f>SUMIFS(C23:AD23, C7:AD7,CL20)</f>
        <v>0</v>
      </c>
      <c r="CN20" s="622">
        <f t="shared" si="3"/>
        <v>4500</v>
      </c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49"/>
      <c r="EF20" s="149"/>
      <c r="EG20" s="149"/>
      <c r="EH20" s="149"/>
      <c r="EI20" s="149"/>
      <c r="EJ20" s="149"/>
    </row>
    <row r="21" spans="1:141" s="136" customFormat="1" ht="15" customHeight="1" outlineLevel="1">
      <c r="A21" s="135" t="s">
        <v>252</v>
      </c>
      <c r="B21" s="367" t="s">
        <v>244</v>
      </c>
      <c r="C21" s="485">
        <v>35</v>
      </c>
      <c r="D21" s="498">
        <v>25</v>
      </c>
      <c r="E21" s="498">
        <v>30</v>
      </c>
      <c r="F21" s="498">
        <v>20</v>
      </c>
      <c r="G21" s="498"/>
      <c r="H21" s="485"/>
      <c r="I21" s="485"/>
      <c r="K21" s="485"/>
      <c r="M21" s="485"/>
      <c r="N21" s="485"/>
      <c r="O21" s="485"/>
      <c r="P21" s="485"/>
      <c r="R21" s="146">
        <v>30</v>
      </c>
      <c r="S21" s="509">
        <v>30</v>
      </c>
      <c r="T21" s="146">
        <v>30</v>
      </c>
      <c r="U21" s="485"/>
      <c r="V21" s="110"/>
      <c r="W21" s="480"/>
      <c r="X21" s="527"/>
      <c r="Y21" s="138"/>
      <c r="Z21" s="509">
        <v>35</v>
      </c>
      <c r="AA21" s="760"/>
      <c r="AB21" s="716"/>
      <c r="AC21" s="456"/>
      <c r="AD21" s="428">
        <v>30</v>
      </c>
      <c r="AE21" s="897"/>
      <c r="AF21" s="369"/>
      <c r="AG21" s="980"/>
      <c r="AH21" s="850">
        <v>2003</v>
      </c>
      <c r="AI21" s="224">
        <f>COUNTIFS(C7:AD7,AH21,C5:AD5,AI2)</f>
        <v>0</v>
      </c>
      <c r="AJ21" s="622">
        <f>COUNTIFS(C7:AD7,AH21,C6:AD6,AJ2)</f>
        <v>4</v>
      </c>
      <c r="AK21" s="508"/>
      <c r="AL21" s="850">
        <v>2003</v>
      </c>
      <c r="AM21" s="149">
        <f>COUNTIFS(C7:AD7,AL21)</f>
        <v>4</v>
      </c>
      <c r="AN21" s="622">
        <f t="shared" si="1"/>
        <v>7</v>
      </c>
      <c r="AO21" s="144"/>
      <c r="AP21" s="144"/>
      <c r="AQ21" s="144"/>
      <c r="AR21" s="144"/>
      <c r="AS21" s="144"/>
      <c r="AT21" s="144"/>
      <c r="AU21" s="149"/>
      <c r="AV21" s="144"/>
      <c r="AW21" s="481"/>
      <c r="AX21" s="152" t="s">
        <v>1556</v>
      </c>
      <c r="AY21" s="144">
        <f t="shared" ref="AY21:BD21" si="5">SUM(AY3:AY20)</f>
        <v>5</v>
      </c>
      <c r="AZ21" s="144">
        <f t="shared" si="5"/>
        <v>7</v>
      </c>
      <c r="BA21" s="144">
        <f t="shared" si="5"/>
        <v>12</v>
      </c>
      <c r="BB21" s="144">
        <f t="shared" si="5"/>
        <v>2</v>
      </c>
      <c r="BC21" s="144">
        <f t="shared" si="5"/>
        <v>1</v>
      </c>
      <c r="BD21" s="144">
        <f t="shared" si="5"/>
        <v>1</v>
      </c>
      <c r="BE21" s="144">
        <f>SUM(AY21:BD21)</f>
        <v>28</v>
      </c>
      <c r="BF21" s="508"/>
      <c r="BG21" s="188"/>
      <c r="BH21" s="622">
        <f t="shared" ref="BH21:BM21" si="6">SUM(BH3:BH20)</f>
        <v>7580.5</v>
      </c>
      <c r="BI21" s="622">
        <f t="shared" si="6"/>
        <v>12102</v>
      </c>
      <c r="BJ21" s="622">
        <f t="shared" si="6"/>
        <v>30486.26</v>
      </c>
      <c r="BK21" s="622">
        <f t="shared" si="6"/>
        <v>1248</v>
      </c>
      <c r="BL21" s="622">
        <f t="shared" si="6"/>
        <v>5024.6000000000004</v>
      </c>
      <c r="BM21" s="622">
        <f t="shared" si="6"/>
        <v>850</v>
      </c>
      <c r="BN21" s="622">
        <f>SUM(BH21:BM21)</f>
        <v>57291.359999999993</v>
      </c>
      <c r="BO21" s="508"/>
      <c r="BP21" s="952" t="s">
        <v>1175</v>
      </c>
      <c r="BQ21" s="622">
        <f>SUMIFS(C23:AD23,C5:AD5,BP21)</f>
        <v>1722</v>
      </c>
      <c r="BR21" s="954">
        <f>BQ21/BQ23</f>
        <v>3.0056888159052254E-2</v>
      </c>
      <c r="BS21" s="144"/>
      <c r="BT21" s="144"/>
      <c r="BU21" s="144"/>
      <c r="BV21" s="144"/>
      <c r="BW21" s="144"/>
      <c r="BX21" s="144"/>
      <c r="BY21" s="508"/>
      <c r="BZ21" s="850">
        <v>2003</v>
      </c>
      <c r="CA21" s="389">
        <f>SUMIFS(C23:AD23, C5:AD5, CA2, C7:AD7,BZ21)</f>
        <v>0</v>
      </c>
      <c r="CB21" s="389">
        <f>SUMIFS(C23:AD23, C6:AD6, CB2, C7:AD7,BZ21)</f>
        <v>4520</v>
      </c>
      <c r="CC21" s="149"/>
      <c r="CD21" s="850">
        <v>2003</v>
      </c>
      <c r="CE21" s="389">
        <f t="shared" si="4"/>
        <v>0</v>
      </c>
      <c r="CF21" s="389">
        <f t="shared" si="2"/>
        <v>9020</v>
      </c>
      <c r="CG21" s="149"/>
      <c r="CH21" s="149"/>
      <c r="CI21" s="149"/>
      <c r="CJ21" s="149"/>
      <c r="CK21" s="508"/>
      <c r="CL21" s="850">
        <v>2003</v>
      </c>
      <c r="CM21" s="622">
        <f>SUMIFS(C23:AD23, C7:AD7,CL21)</f>
        <v>4520</v>
      </c>
      <c r="CN21" s="622">
        <f t="shared" si="3"/>
        <v>9020</v>
      </c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49"/>
      <c r="EI21" s="149"/>
      <c r="EJ21" s="149"/>
    </row>
    <row r="22" spans="1:141" s="136" customFormat="1" ht="15" customHeight="1" outlineLevel="1">
      <c r="A22" s="140" t="s">
        <v>245</v>
      </c>
      <c r="B22" s="367" t="s">
        <v>244</v>
      </c>
      <c r="C22" s="485">
        <v>0</v>
      </c>
      <c r="D22" s="498">
        <v>0</v>
      </c>
      <c r="E22" s="498">
        <v>45</v>
      </c>
      <c r="F22" s="498">
        <v>0</v>
      </c>
      <c r="G22" s="498"/>
      <c r="H22" s="485"/>
      <c r="I22" s="485"/>
      <c r="K22" s="485"/>
      <c r="M22" s="485"/>
      <c r="N22" s="485"/>
      <c r="O22" s="485"/>
      <c r="P22" s="485"/>
      <c r="R22" s="149" t="s">
        <v>561</v>
      </c>
      <c r="S22" s="508">
        <v>0</v>
      </c>
      <c r="T22" s="149" t="s">
        <v>546</v>
      </c>
      <c r="U22" s="485"/>
      <c r="V22" s="110"/>
      <c r="W22" s="480"/>
      <c r="X22" s="527"/>
      <c r="Y22" s="138"/>
      <c r="Z22" s="509">
        <v>0</v>
      </c>
      <c r="AA22" s="760"/>
      <c r="AB22" s="719"/>
      <c r="AC22" s="456"/>
      <c r="AD22" s="428" t="s">
        <v>1150</v>
      </c>
      <c r="AE22" s="897"/>
      <c r="AF22" s="369"/>
      <c r="AG22" s="980"/>
      <c r="AH22" s="850">
        <v>2004</v>
      </c>
      <c r="AI22" s="224">
        <f>COUNTIFS(C7:AD7,AH22,C5:AD5,AI2)</f>
        <v>1</v>
      </c>
      <c r="AJ22" s="622">
        <f>COUNTIFS(C7:AD7,AH22,C6:AD6,AJ2)</f>
        <v>2</v>
      </c>
      <c r="AK22" s="508"/>
      <c r="AL22" s="850">
        <v>2004</v>
      </c>
      <c r="AM22" s="149">
        <f>COUNTIFS(C7:AD7,AL22)</f>
        <v>3</v>
      </c>
      <c r="AN22" s="622">
        <f t="shared" si="1"/>
        <v>10</v>
      </c>
      <c r="AO22" s="144"/>
      <c r="AP22" s="144"/>
      <c r="AQ22" s="144"/>
      <c r="AR22" s="144"/>
      <c r="AS22" s="149"/>
      <c r="AT22" s="149"/>
      <c r="AU22" s="149"/>
      <c r="AV22" s="144"/>
      <c r="AW22" s="481"/>
      <c r="AX22" s="152" t="s">
        <v>1235</v>
      </c>
      <c r="AY22" s="397">
        <f>AY21/BE21</f>
        <v>0.17857142857142858</v>
      </c>
      <c r="AZ22" s="397">
        <f>AZ21/BE21</f>
        <v>0.25</v>
      </c>
      <c r="BA22" s="397">
        <f>BA21/BE21</f>
        <v>0.42857142857142855</v>
      </c>
      <c r="BB22" s="397">
        <f>BB21/BE21</f>
        <v>7.1428571428571425E-2</v>
      </c>
      <c r="BC22" s="397">
        <f>BC21/BE21</f>
        <v>3.5714285714285712E-2</v>
      </c>
      <c r="BD22" s="397">
        <f>BD21/BE21</f>
        <v>3.5714285714285712E-2</v>
      </c>
      <c r="BE22" s="397">
        <f>SUM(AY22:BD22)</f>
        <v>1</v>
      </c>
      <c r="BF22" s="509"/>
      <c r="BG22" s="188"/>
      <c r="BH22" s="626"/>
      <c r="BI22" s="626"/>
      <c r="BJ22" s="626"/>
      <c r="BK22" s="626"/>
      <c r="BL22" s="626"/>
      <c r="BM22" s="626"/>
      <c r="BN22" s="626"/>
      <c r="BO22" s="508"/>
      <c r="BP22" s="952" t="s">
        <v>1176</v>
      </c>
      <c r="BQ22" s="622">
        <f>SUMIFS(C23:AD23,C5:AD5,BP22)</f>
        <v>0</v>
      </c>
      <c r="BR22" s="954">
        <f>BQ22/BQ23</f>
        <v>0</v>
      </c>
      <c r="BS22" s="149"/>
      <c r="BT22" s="149"/>
      <c r="BU22" s="149"/>
      <c r="BV22" s="149"/>
      <c r="BW22" s="149"/>
      <c r="BX22" s="149"/>
      <c r="BY22" s="508"/>
      <c r="BZ22" s="850">
        <v>2004</v>
      </c>
      <c r="CA22" s="389">
        <f>SUMIFS(C23:AD23, C5:AD5, CA2, C7:AD7,BZ22)</f>
        <v>850</v>
      </c>
      <c r="CB22" s="389">
        <f>SUMIFS(C23:AD23, C6:AD6, CB2, C7:AD7,BZ22)</f>
        <v>1769</v>
      </c>
      <c r="CC22" s="149"/>
      <c r="CD22" s="850">
        <v>2004</v>
      </c>
      <c r="CE22" s="389">
        <f t="shared" si="4"/>
        <v>850</v>
      </c>
      <c r="CF22" s="389">
        <f t="shared" si="2"/>
        <v>10789</v>
      </c>
      <c r="CG22" s="149"/>
      <c r="CH22" s="149"/>
      <c r="CI22" s="149"/>
      <c r="CJ22" s="149"/>
      <c r="CK22" s="508"/>
      <c r="CL22" s="850">
        <v>2004</v>
      </c>
      <c r="CM22" s="622">
        <f>SUMIFS(C23:AD23, C7:AD7,CL22)</f>
        <v>2619</v>
      </c>
      <c r="CN22" s="622">
        <f t="shared" si="3"/>
        <v>11639</v>
      </c>
      <c r="CO22" s="144"/>
      <c r="CP22" s="144"/>
      <c r="CQ22" s="144"/>
      <c r="CR22" s="144"/>
      <c r="CS22" s="144"/>
      <c r="CT22" s="144"/>
      <c r="CU22" s="144"/>
      <c r="CV22" s="149"/>
      <c r="CW22" s="149"/>
      <c r="CX22" s="149"/>
      <c r="CY22" s="149"/>
      <c r="CZ22" s="149"/>
      <c r="DA22" s="149"/>
      <c r="DB22" s="149"/>
      <c r="DC22" s="149"/>
      <c r="DD22" s="149"/>
      <c r="DE22" s="149"/>
      <c r="DF22" s="149"/>
      <c r="DG22" s="149"/>
      <c r="DH22" s="149"/>
      <c r="DI22" s="149"/>
      <c r="DJ22" s="149"/>
      <c r="DK22" s="149"/>
      <c r="DL22" s="149"/>
      <c r="DM22" s="149"/>
      <c r="DN22" s="149"/>
      <c r="DO22" s="149"/>
      <c r="DP22" s="149"/>
      <c r="DQ22" s="149"/>
      <c r="DR22" s="149"/>
      <c r="DS22" s="149"/>
      <c r="DT22" s="149"/>
      <c r="DU22" s="149"/>
      <c r="DV22" s="149"/>
      <c r="DW22" s="149"/>
      <c r="DX22" s="149"/>
      <c r="DY22" s="149"/>
      <c r="DZ22" s="149"/>
      <c r="EA22" s="149"/>
      <c r="EB22" s="149"/>
      <c r="EC22" s="149"/>
      <c r="ED22" s="149"/>
      <c r="EE22" s="149"/>
      <c r="EF22" s="149"/>
      <c r="EG22" s="149"/>
      <c r="EH22" s="149"/>
      <c r="EI22" s="149"/>
      <c r="EJ22" s="149"/>
    </row>
    <row r="23" spans="1:141" s="136" customFormat="1" ht="15" customHeight="1" outlineLevel="1">
      <c r="A23" s="135" t="s">
        <v>840</v>
      </c>
      <c r="B23" s="367" t="s">
        <v>243</v>
      </c>
      <c r="C23" s="423">
        <v>585</v>
      </c>
      <c r="D23" s="73">
        <v>1016</v>
      </c>
      <c r="E23" s="73">
        <v>1448</v>
      </c>
      <c r="F23" s="73">
        <v>3550</v>
      </c>
      <c r="G23" s="73">
        <v>981.5</v>
      </c>
      <c r="H23" s="856">
        <v>1626</v>
      </c>
      <c r="I23" s="423">
        <v>2700</v>
      </c>
      <c r="J23" s="39">
        <v>3000</v>
      </c>
      <c r="K23" s="423">
        <v>1095</v>
      </c>
      <c r="L23" s="39">
        <v>528</v>
      </c>
      <c r="M23" s="423">
        <v>740</v>
      </c>
      <c r="N23" s="423">
        <v>900</v>
      </c>
      <c r="O23" s="423">
        <v>674</v>
      </c>
      <c r="P23" s="423">
        <v>627</v>
      </c>
      <c r="Q23" s="39">
        <v>536</v>
      </c>
      <c r="R23" s="622">
        <v>1329.94</v>
      </c>
      <c r="S23" s="856">
        <v>1200</v>
      </c>
      <c r="T23" s="622">
        <v>550.32000000000005</v>
      </c>
      <c r="U23" s="423">
        <v>1626</v>
      </c>
      <c r="V23" s="39">
        <v>574</v>
      </c>
      <c r="W23" s="267">
        <v>1680</v>
      </c>
      <c r="X23" s="857">
        <v>850</v>
      </c>
      <c r="Y23" s="858">
        <v>9188</v>
      </c>
      <c r="Z23" s="856">
        <v>5024.6000000000004</v>
      </c>
      <c r="AA23" s="859">
        <v>12000</v>
      </c>
      <c r="AB23" s="728">
        <v>640</v>
      </c>
      <c r="AC23" s="458">
        <v>900</v>
      </c>
      <c r="AD23" s="856">
        <v>1722</v>
      </c>
      <c r="AE23" s="897"/>
      <c r="AF23" s="387">
        <f>SUM(C23:AD23)</f>
        <v>57291.359999999993</v>
      </c>
      <c r="AG23" s="981"/>
      <c r="AH23" s="850">
        <v>2005</v>
      </c>
      <c r="AI23" s="224">
        <f>COUNTIFS(C7:AD7,AH23,C5:AD5,AI2)</f>
        <v>0</v>
      </c>
      <c r="AJ23" s="622">
        <f>COUNTIFS(C7:AD7,AH23,C6:AD6,AJ2)</f>
        <v>0</v>
      </c>
      <c r="AK23" s="962"/>
      <c r="AL23" s="850">
        <v>2005</v>
      </c>
      <c r="AM23" s="149">
        <f>COUNTIFS(C7:AD7,AL23)</f>
        <v>0</v>
      </c>
      <c r="AN23" s="622">
        <f t="shared" si="1"/>
        <v>10</v>
      </c>
      <c r="AO23" s="144"/>
      <c r="AP23" s="144"/>
      <c r="AQ23" s="144"/>
      <c r="AR23" s="144"/>
      <c r="AS23" s="149"/>
      <c r="AT23" s="149"/>
      <c r="AU23" s="144"/>
      <c r="AV23" s="144"/>
      <c r="AW23" s="481"/>
      <c r="AX23" s="149"/>
      <c r="AY23" s="149"/>
      <c r="AZ23" s="149"/>
      <c r="BA23" s="149"/>
      <c r="BB23" s="149"/>
      <c r="BC23" s="149"/>
      <c r="BD23" s="149"/>
      <c r="BE23" s="149"/>
      <c r="BF23" s="968"/>
      <c r="BG23" s="188"/>
      <c r="BH23" s="364" t="s">
        <v>645</v>
      </c>
      <c r="BI23" s="364" t="s">
        <v>648</v>
      </c>
      <c r="BJ23" s="364" t="s">
        <v>532</v>
      </c>
      <c r="BK23" s="364" t="s">
        <v>863</v>
      </c>
      <c r="BL23" s="364" t="s">
        <v>1233</v>
      </c>
      <c r="BM23" s="364" t="s">
        <v>886</v>
      </c>
      <c r="BN23" s="626"/>
      <c r="BO23" s="508"/>
      <c r="BP23" s="152" t="s">
        <v>1556</v>
      </c>
      <c r="BQ23" s="622">
        <f>SUM(BQ5:BQ22)</f>
        <v>57291.360000000001</v>
      </c>
      <c r="BR23" s="954">
        <f>SUM(BR5:BR22)</f>
        <v>1</v>
      </c>
      <c r="BS23" s="144"/>
      <c r="BT23" s="144"/>
      <c r="BU23" s="144"/>
      <c r="BV23" s="149"/>
      <c r="BW23" s="149"/>
      <c r="BX23" s="149"/>
      <c r="BY23" s="481"/>
      <c r="BZ23" s="850">
        <v>2005</v>
      </c>
      <c r="CA23" s="389">
        <f>SUMIFS(C23:AD23, C5:AD5, CA2, C7:AD7,BZ23)</f>
        <v>0</v>
      </c>
      <c r="CB23" s="389">
        <f>SUMIFS(C23:AD23, C6:AD6, CB2, C7:AD7,BZ23)</f>
        <v>0</v>
      </c>
      <c r="CC23" s="144"/>
      <c r="CD23" s="850">
        <v>2005</v>
      </c>
      <c r="CE23" s="389">
        <f t="shared" si="4"/>
        <v>850</v>
      </c>
      <c r="CF23" s="389">
        <f t="shared" si="2"/>
        <v>10789</v>
      </c>
      <c r="CG23" s="144"/>
      <c r="CH23" s="144"/>
      <c r="CI23" s="144"/>
      <c r="CJ23" s="144"/>
      <c r="CK23" s="481"/>
      <c r="CL23" s="850">
        <v>2005</v>
      </c>
      <c r="CM23" s="622">
        <f>SUMIFS(C23:AD23, C7:AD7,CL23)</f>
        <v>0</v>
      </c>
      <c r="CN23" s="622">
        <f t="shared" si="3"/>
        <v>11639</v>
      </c>
      <c r="CO23" s="144"/>
      <c r="CP23" s="144"/>
      <c r="CQ23" s="144"/>
      <c r="CR23" s="144"/>
      <c r="CS23" s="144"/>
      <c r="CT23" s="144"/>
      <c r="CU23" s="144"/>
      <c r="CV23" s="149"/>
      <c r="CW23" s="149"/>
      <c r="CX23" s="149"/>
      <c r="CY23" s="149"/>
      <c r="CZ23" s="149"/>
      <c r="DA23" s="149"/>
      <c r="DB23" s="149"/>
      <c r="DC23" s="149"/>
      <c r="DD23" s="149"/>
      <c r="DE23" s="149"/>
      <c r="DF23" s="149"/>
      <c r="DG23" s="149"/>
      <c r="DH23" s="149"/>
      <c r="DI23" s="149"/>
      <c r="DJ23" s="149"/>
      <c r="DK23" s="149"/>
      <c r="DL23" s="149"/>
      <c r="DM23" s="149"/>
      <c r="DN23" s="149"/>
      <c r="DO23" s="149"/>
      <c r="DP23" s="149"/>
      <c r="DQ23" s="149"/>
      <c r="DR23" s="149"/>
      <c r="DS23" s="149"/>
      <c r="DT23" s="149"/>
      <c r="DU23" s="149"/>
      <c r="DV23" s="149"/>
      <c r="DW23" s="149"/>
      <c r="DX23" s="149"/>
      <c r="DY23" s="149"/>
      <c r="DZ23" s="149"/>
      <c r="EA23" s="149"/>
      <c r="EB23" s="149"/>
      <c r="EC23" s="149"/>
      <c r="ED23" s="149"/>
      <c r="EE23" s="149"/>
      <c r="EF23" s="149"/>
      <c r="EG23" s="149"/>
      <c r="EH23" s="149"/>
      <c r="EI23" s="149"/>
      <c r="EJ23" s="149"/>
    </row>
    <row r="24" spans="1:141" s="110" customFormat="1" ht="15" customHeight="1" outlineLevel="1">
      <c r="A24" s="135" t="s">
        <v>6</v>
      </c>
      <c r="B24" s="367" t="s">
        <v>240</v>
      </c>
      <c r="C24" s="480" t="s">
        <v>8</v>
      </c>
      <c r="D24" s="497" t="s">
        <v>7</v>
      </c>
      <c r="E24" s="497" t="s">
        <v>9</v>
      </c>
      <c r="F24" s="480" t="s">
        <v>8</v>
      </c>
      <c r="G24" s="497" t="s">
        <v>8</v>
      </c>
      <c r="H24" s="480" t="s">
        <v>384</v>
      </c>
      <c r="I24" s="480" t="s">
        <v>391</v>
      </c>
      <c r="J24" s="111" t="s">
        <v>375</v>
      </c>
      <c r="K24" s="497" t="s">
        <v>375</v>
      </c>
      <c r="L24" s="111"/>
      <c r="M24" s="497"/>
      <c r="N24" s="480" t="s">
        <v>408</v>
      </c>
      <c r="O24" s="497"/>
      <c r="P24" s="480"/>
      <c r="R24" s="139" t="s">
        <v>562</v>
      </c>
      <c r="S24" s="497" t="s">
        <v>375</v>
      </c>
      <c r="T24" s="110" t="s">
        <v>562</v>
      </c>
      <c r="U24" s="480" t="s">
        <v>520</v>
      </c>
      <c r="V24" s="110" t="s">
        <v>864</v>
      </c>
      <c r="W24" s="480" t="s">
        <v>864</v>
      </c>
      <c r="X24" s="527" t="s">
        <v>8</v>
      </c>
      <c r="Y24" s="128" t="s">
        <v>8</v>
      </c>
      <c r="Z24" s="534" t="s">
        <v>942</v>
      </c>
      <c r="AA24" s="758" t="s">
        <v>942</v>
      </c>
      <c r="AB24" s="715" t="s">
        <v>8</v>
      </c>
      <c r="AC24" s="768" t="s">
        <v>8</v>
      </c>
      <c r="AD24" s="401" t="s">
        <v>8</v>
      </c>
      <c r="AE24" s="895"/>
      <c r="AF24" s="383"/>
      <c r="AG24" s="978"/>
      <c r="AH24" s="850">
        <v>2006</v>
      </c>
      <c r="AI24" s="224">
        <f>COUNTIFS(C7:AD7,AH24,C5:AD5,AI2)</f>
        <v>1</v>
      </c>
      <c r="AJ24" s="622">
        <f>COUNTIFS(C7:AD7,AH24,C6:AD6,AJ2)</f>
        <v>0</v>
      </c>
      <c r="AK24" s="481"/>
      <c r="AL24" s="850">
        <v>2006</v>
      </c>
      <c r="AM24" s="149">
        <f>COUNTIFS(C7:AD7,AL24)</f>
        <v>2</v>
      </c>
      <c r="AN24" s="622">
        <f t="shared" si="1"/>
        <v>12</v>
      </c>
      <c r="AO24" s="144"/>
      <c r="AP24" s="144"/>
      <c r="AQ24" s="144"/>
      <c r="AR24" s="144"/>
      <c r="AS24" s="144"/>
      <c r="AT24" s="144"/>
      <c r="AU24" s="144"/>
      <c r="AV24" s="149"/>
      <c r="AW24" s="508"/>
      <c r="AX24" s="188"/>
      <c r="AY24" s="364" t="s">
        <v>645</v>
      </c>
      <c r="AZ24" s="364" t="s">
        <v>648</v>
      </c>
      <c r="BA24" s="364" t="s">
        <v>532</v>
      </c>
      <c r="BB24" s="364" t="s">
        <v>863</v>
      </c>
      <c r="BC24" s="364" t="s">
        <v>1233</v>
      </c>
      <c r="BD24" s="364" t="s">
        <v>886</v>
      </c>
      <c r="BE24" s="362" t="s">
        <v>1556</v>
      </c>
      <c r="BF24" s="509"/>
      <c r="BG24" s="957" t="s">
        <v>1392</v>
      </c>
      <c r="BH24" s="727">
        <f>SUMIFS(C23:AD23,C18:AD18,BH23, C6:AD6,BG24)</f>
        <v>0</v>
      </c>
      <c r="BI24" s="727">
        <f>SUMIFS(C23:AD23,C18:AD18,BI23, C6:AD6,BG24)</f>
        <v>0</v>
      </c>
      <c r="BJ24" s="727">
        <f>SUMIFS(C23:AD23,C18:AD18,BJ23, C6:AD6,BG24)</f>
        <v>12000</v>
      </c>
      <c r="BK24" s="727">
        <f>SUMIFS(C23:AD23,C18:AD18,BK23, C6:AD6,BG24)</f>
        <v>0</v>
      </c>
      <c r="BL24" s="727">
        <f>SUMIFS(C23:AD23,C18:AD18,BL23, C6:AD6,BG24)</f>
        <v>0</v>
      </c>
      <c r="BM24" s="727">
        <f>SUMIFS(C23:AD23,C18:AD18,BM23, C6:AD6,BG24)</f>
        <v>0</v>
      </c>
      <c r="BN24" s="626"/>
      <c r="BO24" s="481"/>
      <c r="BP24" s="144"/>
      <c r="BQ24" s="144"/>
      <c r="BR24" s="144"/>
      <c r="BS24" s="149"/>
      <c r="BT24" s="149"/>
      <c r="BU24" s="149"/>
      <c r="BV24" s="144"/>
      <c r="BW24" s="144"/>
      <c r="BX24" s="144"/>
      <c r="BY24" s="481"/>
      <c r="BZ24" s="850">
        <v>2006</v>
      </c>
      <c r="CA24" s="389">
        <f>SUMIFS(C23:AD23, C5:AD5, CA2, C7:AD7,BZ24)</f>
        <v>585</v>
      </c>
      <c r="CB24" s="389">
        <f>SUMIFS(C23:AD23, C6:AD6, CB2, C7:AD7,BZ24)</f>
        <v>0</v>
      </c>
      <c r="CC24" s="144"/>
      <c r="CD24" s="850">
        <v>2006</v>
      </c>
      <c r="CE24" s="389">
        <f t="shared" si="4"/>
        <v>1435</v>
      </c>
      <c r="CF24" s="389">
        <f t="shared" si="2"/>
        <v>10789</v>
      </c>
      <c r="CG24" s="144"/>
      <c r="CH24" s="144"/>
      <c r="CI24" s="144"/>
      <c r="CJ24" s="144"/>
      <c r="CK24" s="481"/>
      <c r="CL24" s="850">
        <v>2006</v>
      </c>
      <c r="CM24" s="622">
        <f>SUMIFS(C23:AD23, C7:AD7,CL24)</f>
        <v>12585</v>
      </c>
      <c r="CN24" s="622">
        <f t="shared" si="3"/>
        <v>24224</v>
      </c>
      <c r="CO24" s="144"/>
      <c r="CP24" s="144"/>
      <c r="CQ24" s="144"/>
      <c r="CR24" s="144"/>
      <c r="CS24" s="144"/>
      <c r="CT24" s="144"/>
      <c r="CU24" s="144"/>
      <c r="CV24" s="144"/>
      <c r="CW24" s="144"/>
      <c r="CX24" s="144"/>
      <c r="CY24" s="144"/>
      <c r="CZ24" s="144"/>
      <c r="DA24" s="144"/>
      <c r="DB24" s="144"/>
      <c r="DC24" s="144"/>
      <c r="DD24" s="144"/>
      <c r="DE24" s="144"/>
      <c r="DF24" s="144"/>
      <c r="DG24" s="144"/>
      <c r="DH24" s="144"/>
      <c r="DI24" s="144"/>
      <c r="DJ24" s="144"/>
      <c r="DK24" s="144"/>
      <c r="DL24" s="144"/>
      <c r="DM24" s="144"/>
      <c r="DN24" s="144"/>
      <c r="DO24" s="144"/>
      <c r="DP24" s="144"/>
      <c r="DQ24" s="144"/>
      <c r="DR24" s="144"/>
      <c r="DS24" s="144"/>
      <c r="DT24" s="144"/>
      <c r="DU24" s="144"/>
      <c r="DV24" s="144"/>
      <c r="DW24" s="144"/>
      <c r="DX24" s="144"/>
      <c r="DY24" s="144"/>
      <c r="DZ24" s="144"/>
      <c r="EA24" s="144"/>
      <c r="EB24" s="144"/>
      <c r="EC24" s="144"/>
      <c r="ED24" s="144"/>
      <c r="EE24" s="144"/>
      <c r="EF24" s="144"/>
      <c r="EG24" s="144"/>
      <c r="EH24" s="144"/>
      <c r="EI24" s="144"/>
      <c r="EJ24" s="144"/>
    </row>
    <row r="25" spans="1:141" s="110" customFormat="1" ht="15" customHeight="1" outlineLevel="1">
      <c r="A25" s="135" t="s">
        <v>153</v>
      </c>
      <c r="B25" s="367" t="s">
        <v>240</v>
      </c>
      <c r="C25" s="480" t="s">
        <v>154</v>
      </c>
      <c r="D25" s="497" t="s">
        <v>154</v>
      </c>
      <c r="E25" s="497" t="s">
        <v>154</v>
      </c>
      <c r="F25" s="480" t="s">
        <v>154</v>
      </c>
      <c r="G25" s="497" t="s">
        <v>154</v>
      </c>
      <c r="H25" s="497" t="s">
        <v>154</v>
      </c>
      <c r="I25" s="497" t="s">
        <v>154</v>
      </c>
      <c r="J25" s="111" t="s">
        <v>154</v>
      </c>
      <c r="K25" s="497" t="s">
        <v>154</v>
      </c>
      <c r="L25" s="111" t="s">
        <v>154</v>
      </c>
      <c r="M25" s="497" t="s">
        <v>154</v>
      </c>
      <c r="N25" s="497" t="s">
        <v>154</v>
      </c>
      <c r="O25" s="497"/>
      <c r="P25" s="480" t="s">
        <v>154</v>
      </c>
      <c r="R25" s="111" t="s">
        <v>154</v>
      </c>
      <c r="S25" s="497" t="s">
        <v>154</v>
      </c>
      <c r="T25" s="111" t="s">
        <v>154</v>
      </c>
      <c r="U25" s="480"/>
      <c r="W25" s="480"/>
      <c r="X25" s="527"/>
      <c r="Y25" s="128"/>
      <c r="Z25" s="499" t="s">
        <v>976</v>
      </c>
      <c r="AA25" s="755"/>
      <c r="AB25" s="718"/>
      <c r="AC25" s="46"/>
      <c r="AD25" s="401" t="s">
        <v>154</v>
      </c>
      <c r="AE25" s="895"/>
      <c r="AF25" s="383"/>
      <c r="AG25" s="978"/>
      <c r="AH25" s="850">
        <v>2007</v>
      </c>
      <c r="AI25" s="224">
        <f>COUNTIFS(C7:AD7,AH25,C5:AD5,AI2)</f>
        <v>1</v>
      </c>
      <c r="AJ25" s="622">
        <f>COUNTIFS(C7:AD7,AH25,C6:AD6,AJ2)</f>
        <v>4</v>
      </c>
      <c r="AK25" s="481"/>
      <c r="AL25" s="850">
        <v>2007</v>
      </c>
      <c r="AM25" s="149">
        <f>COUNTIFS(C7:AD7,AL25)</f>
        <v>6</v>
      </c>
      <c r="AN25" s="622">
        <f t="shared" si="1"/>
        <v>18</v>
      </c>
      <c r="AO25" s="139"/>
      <c r="AP25" s="139"/>
      <c r="AQ25" s="139"/>
      <c r="AR25" s="139"/>
      <c r="AS25" s="144"/>
      <c r="AT25" s="144"/>
      <c r="AU25" s="144"/>
      <c r="AV25" s="144"/>
      <c r="AW25" s="481"/>
      <c r="AX25" s="870" t="s">
        <v>1556</v>
      </c>
      <c r="AY25" s="620">
        <f t="shared" ref="AY25:BD25" si="7">AY28+AY30+AY32+AY36+AY38+AY34+AY26</f>
        <v>5</v>
      </c>
      <c r="AZ25" s="620">
        <f t="shared" si="7"/>
        <v>7</v>
      </c>
      <c r="BA25" s="620">
        <f t="shared" si="7"/>
        <v>12</v>
      </c>
      <c r="BB25" s="620">
        <f t="shared" si="7"/>
        <v>2</v>
      </c>
      <c r="BC25" s="620">
        <f t="shared" si="7"/>
        <v>1</v>
      </c>
      <c r="BD25" s="620">
        <f t="shared" si="7"/>
        <v>1</v>
      </c>
      <c r="BE25" s="389">
        <f>SUM(AY25:BD25)</f>
        <v>28</v>
      </c>
      <c r="BF25" s="967"/>
      <c r="BG25" s="364" t="s">
        <v>1230</v>
      </c>
      <c r="BH25" s="728">
        <f>SUMIFS(C23:AD23,C18:AD18,BH23, C6:AD6,BG25)</f>
        <v>5151</v>
      </c>
      <c r="BI25" s="728">
        <f>SUMIFS(C23:AD23,C18:AD18,BI23, C6:AD6,BG25)</f>
        <v>0</v>
      </c>
      <c r="BJ25" s="728">
        <f>SUMIFS(C23:AD23,C18:AD18,BJ23, C6:AD6,BG25)</f>
        <v>9188</v>
      </c>
      <c r="BK25" s="728">
        <f>SUMIFS(C23:AD23,C18:AD18,BK23, C6:AD6,BG25)</f>
        <v>0</v>
      </c>
      <c r="BL25" s="728">
        <f>SUMIFS(C23:AD23,C18:AD18,BL23, C6:AD6,BG25)</f>
        <v>5024.6000000000004</v>
      </c>
      <c r="BM25" s="728">
        <f>SUMIFS(C23:AD23,C18:AD18,BM23, C6:AD6,BG25)</f>
        <v>850</v>
      </c>
      <c r="BN25" s="626"/>
      <c r="BO25" s="481"/>
      <c r="BP25" s="149"/>
      <c r="BQ25" s="149"/>
      <c r="BR25" s="149"/>
      <c r="BS25" s="149"/>
      <c r="BT25" s="149"/>
      <c r="BU25" s="149"/>
      <c r="BV25" s="144"/>
      <c r="BW25" s="144"/>
      <c r="BX25" s="144"/>
      <c r="BY25" s="481"/>
      <c r="BZ25" s="850">
        <v>2007</v>
      </c>
      <c r="CA25" s="389">
        <f>SUMIFS(C23:AD23, C5:AD5, CA2, C7:AD7,BZ25)</f>
        <v>5024.6000000000004</v>
      </c>
      <c r="CB25" s="389">
        <f>SUMIFS(C23:AD23, C6:AD6, CB2, C7:AD7,BZ25)</f>
        <v>3940.94</v>
      </c>
      <c r="CC25" s="144"/>
      <c r="CD25" s="850">
        <v>2007</v>
      </c>
      <c r="CE25" s="389">
        <f t="shared" si="4"/>
        <v>6459.6</v>
      </c>
      <c r="CF25" s="389">
        <f t="shared" si="2"/>
        <v>14729.94</v>
      </c>
      <c r="CG25" s="144"/>
      <c r="CH25" s="144"/>
      <c r="CI25" s="144"/>
      <c r="CJ25" s="144"/>
      <c r="CK25" s="481"/>
      <c r="CL25" s="850">
        <v>2007</v>
      </c>
      <c r="CM25" s="622">
        <f>SUMIFS(C23:AD23, C7:AD7,CL25)</f>
        <v>9539.5400000000009</v>
      </c>
      <c r="CN25" s="622">
        <f t="shared" si="3"/>
        <v>33763.54</v>
      </c>
      <c r="CO25" s="149"/>
      <c r="CP25" s="149"/>
      <c r="CQ25" s="149"/>
      <c r="CR25" s="149"/>
      <c r="CS25" s="149"/>
      <c r="CT25" s="149"/>
      <c r="CU25" s="149"/>
      <c r="CV25" s="144"/>
      <c r="CW25" s="144"/>
      <c r="CX25" s="144"/>
      <c r="CY25" s="144"/>
      <c r="CZ25" s="144"/>
      <c r="DA25" s="144"/>
      <c r="DB25" s="144"/>
      <c r="DC25" s="144"/>
      <c r="DD25" s="144"/>
      <c r="DE25" s="144"/>
      <c r="DF25" s="144"/>
      <c r="DG25" s="144"/>
      <c r="DH25" s="144"/>
      <c r="DI25" s="144"/>
      <c r="DJ25" s="144"/>
      <c r="DK25" s="144"/>
      <c r="DL25" s="144"/>
      <c r="DM25" s="144"/>
      <c r="DN25" s="144"/>
      <c r="DO25" s="144"/>
      <c r="DP25" s="144"/>
      <c r="DQ25" s="144"/>
      <c r="DR25" s="144"/>
      <c r="DS25" s="144"/>
      <c r="DT25" s="144"/>
      <c r="DU25" s="144"/>
      <c r="DV25" s="144"/>
      <c r="DW25" s="144"/>
      <c r="DX25" s="144"/>
      <c r="DY25" s="144"/>
      <c r="DZ25" s="144"/>
      <c r="EA25" s="144"/>
      <c r="EB25" s="144"/>
      <c r="EC25" s="144"/>
      <c r="ED25" s="144"/>
      <c r="EE25" s="144"/>
      <c r="EF25" s="144"/>
      <c r="EG25" s="144"/>
      <c r="EH25" s="144"/>
      <c r="EI25" s="144"/>
      <c r="EJ25" s="144"/>
    </row>
    <row r="26" spans="1:141" s="110" customFormat="1" ht="15" customHeight="1" outlineLevel="1">
      <c r="A26" s="135"/>
      <c r="B26" s="473"/>
      <c r="C26" s="480"/>
      <c r="D26" s="497"/>
      <c r="E26" s="497"/>
      <c r="F26" s="497"/>
      <c r="G26" s="497"/>
      <c r="H26" s="480"/>
      <c r="I26" s="480"/>
      <c r="K26" s="480"/>
      <c r="M26" s="480"/>
      <c r="N26" s="480"/>
      <c r="O26" s="480"/>
      <c r="P26" s="480"/>
      <c r="S26" s="480"/>
      <c r="U26" s="480"/>
      <c r="W26" s="480"/>
      <c r="X26" s="527"/>
      <c r="Y26" s="128"/>
      <c r="Z26" s="480"/>
      <c r="AA26" s="759"/>
      <c r="AB26" s="720"/>
      <c r="AC26" s="680"/>
      <c r="AD26" s="401"/>
      <c r="AE26" s="895"/>
      <c r="AF26" s="383"/>
      <c r="AG26" s="978"/>
      <c r="AH26" s="850">
        <v>2008</v>
      </c>
      <c r="AI26" s="224">
        <f>COUNTIFS(C7:AD7,AH26,C5:AD5,AI2)</f>
        <v>0</v>
      </c>
      <c r="AJ26" s="622">
        <f>COUNTIFS(C7:AD7,AH26,C6:AD6,AJ2)</f>
        <v>2</v>
      </c>
      <c r="AK26" s="481"/>
      <c r="AL26" s="850">
        <v>2008</v>
      </c>
      <c r="AM26" s="148">
        <f>COUNTIFS(C7:AD7,AL26)</f>
        <v>2</v>
      </c>
      <c r="AN26" s="42">
        <f t="shared" si="1"/>
        <v>20</v>
      </c>
      <c r="AO26" s="144"/>
      <c r="AP26" s="144"/>
      <c r="AQ26" s="144"/>
      <c r="AR26" s="144"/>
      <c r="AS26" s="144"/>
      <c r="AT26" s="144"/>
      <c r="AU26" s="149"/>
      <c r="AV26" s="144"/>
      <c r="AW26" s="481"/>
      <c r="AX26" s="958" t="s">
        <v>1392</v>
      </c>
      <c r="AY26" s="724">
        <f>COUNTIFS(C6:AD6,AX26,C18:AD18,AY24)</f>
        <v>0</v>
      </c>
      <c r="AZ26" s="724">
        <f>COUNTIFS(C6:AD6,AX26,C18:AD18,AZ24)</f>
        <v>0</v>
      </c>
      <c r="BA26" s="724">
        <f>COUNTIFS(C6:AD6,AX26,C18:AD18,BA24)</f>
        <v>1</v>
      </c>
      <c r="BB26" s="724">
        <f>COUNTIFS(C6:AD6,AX26,C18:AD18,BB24)</f>
        <v>0</v>
      </c>
      <c r="BC26" s="724">
        <f>COUNTIFS(C6:AD6,AX26,C18:AD18,BC24)</f>
        <v>0</v>
      </c>
      <c r="BD26" s="724">
        <f>COUNTIFS(C6:AD6,AX26,C18:AD18,BD24)</f>
        <v>0</v>
      </c>
      <c r="BE26" s="389">
        <f>SUM(AY26:BD26)</f>
        <v>1</v>
      </c>
      <c r="BF26" s="508"/>
      <c r="BG26" s="364" t="s">
        <v>1227</v>
      </c>
      <c r="BH26" s="728">
        <f>SUMIFS(C23:AD23,C18:AD18,BH23, C6:AD6,BG26)</f>
        <v>0</v>
      </c>
      <c r="BI26" s="728">
        <f>SUMIFS(C23:AD23,C18:AD18,BI23, C6:AD6,BG26)</f>
        <v>0</v>
      </c>
      <c r="BJ26" s="728">
        <f>SUMIFS(C23:AD23,C18:AD18,BJ23, C6:AD6,BG26)</f>
        <v>1680</v>
      </c>
      <c r="BK26" s="728">
        <f>SUMIFS(C23:AD23,C18:AD18,BK23, C6:AD6,BG26)</f>
        <v>574</v>
      </c>
      <c r="BL26" s="728">
        <f>SUMIFS(C23:AD23,C18:AD18,BL23, C6:AD6,BG26)</f>
        <v>0</v>
      </c>
      <c r="BM26" s="728">
        <f>SUMIFS(C23:AD23,C18:AD18,BM23, C6:AD6,BG26)</f>
        <v>0</v>
      </c>
      <c r="BN26" s="188"/>
      <c r="BO26" s="481"/>
      <c r="BP26" s="149"/>
      <c r="BQ26" s="149"/>
      <c r="BR26" s="149"/>
      <c r="BS26" s="144"/>
      <c r="BT26" s="144"/>
      <c r="BU26" s="144"/>
      <c r="BV26" s="144"/>
      <c r="BW26" s="144"/>
      <c r="BX26" s="144"/>
      <c r="BY26" s="508"/>
      <c r="BZ26" s="850">
        <v>2008</v>
      </c>
      <c r="CA26" s="389">
        <f>SUMIFS(C23:AD23, C5:AD5, CA2, C7:AD7,BZ26)</f>
        <v>0</v>
      </c>
      <c r="CB26" s="389">
        <f>SUMIFS(C23:AD23, C6:AD6, CB2, C7:AD7,BZ26)</f>
        <v>3640</v>
      </c>
      <c r="CC26" s="149"/>
      <c r="CD26" s="850">
        <v>2008</v>
      </c>
      <c r="CE26" s="389">
        <f t="shared" si="4"/>
        <v>6459.6</v>
      </c>
      <c r="CF26" s="389">
        <f t="shared" si="2"/>
        <v>18369.940000000002</v>
      </c>
      <c r="CG26" s="149"/>
      <c r="CH26" s="149"/>
      <c r="CI26" s="149"/>
      <c r="CJ26" s="149"/>
      <c r="CK26" s="508"/>
      <c r="CL26" s="850">
        <v>2008</v>
      </c>
      <c r="CM26" s="622">
        <f>SUMIFS(C23:AD23, C7:AD7,CL26)</f>
        <v>3640</v>
      </c>
      <c r="CN26" s="622">
        <f t="shared" si="3"/>
        <v>37403.54</v>
      </c>
      <c r="CO26" s="144"/>
      <c r="CP26" s="144"/>
      <c r="CQ26" s="144"/>
      <c r="CR26" s="144"/>
      <c r="CS26" s="144"/>
      <c r="CT26" s="144"/>
      <c r="CU26" s="144"/>
      <c r="CV26" s="144"/>
      <c r="CW26" s="144"/>
      <c r="CX26" s="144"/>
      <c r="CY26" s="144"/>
      <c r="CZ26" s="144"/>
      <c r="DA26" s="144"/>
      <c r="DB26" s="144"/>
      <c r="DC26" s="144"/>
      <c r="DD26" s="144"/>
      <c r="DE26" s="144"/>
      <c r="DF26" s="144"/>
      <c r="DG26" s="144"/>
      <c r="DH26" s="144"/>
      <c r="DI26" s="144"/>
      <c r="DJ26" s="144"/>
      <c r="DK26" s="144"/>
      <c r="DL26" s="144"/>
      <c r="DM26" s="144"/>
      <c r="DN26" s="144"/>
      <c r="DO26" s="144"/>
      <c r="DP26" s="144"/>
      <c r="DQ26" s="144"/>
      <c r="DR26" s="144"/>
      <c r="DS26" s="144"/>
      <c r="DT26" s="144"/>
      <c r="DU26" s="144"/>
      <c r="DV26" s="144"/>
      <c r="DW26" s="144"/>
      <c r="DX26" s="144"/>
      <c r="DY26" s="144"/>
      <c r="DZ26" s="144"/>
      <c r="EA26" s="144"/>
      <c r="EB26" s="144"/>
      <c r="EC26" s="144"/>
      <c r="ED26" s="144"/>
      <c r="EE26" s="144"/>
      <c r="EF26" s="144"/>
      <c r="EG26" s="144"/>
      <c r="EH26" s="144"/>
      <c r="EI26" s="144"/>
      <c r="EJ26" s="144"/>
    </row>
    <row r="27" spans="1:141" s="130" customFormat="1" ht="15" customHeight="1" outlineLevel="1">
      <c r="A27" s="129" t="s">
        <v>43</v>
      </c>
      <c r="B27" s="470"/>
      <c r="D27" s="131"/>
      <c r="E27" s="131"/>
      <c r="F27" s="131"/>
      <c r="G27" s="131"/>
      <c r="H27" s="133"/>
      <c r="I27" s="133"/>
      <c r="J27" s="514"/>
      <c r="K27" s="133"/>
      <c r="L27" s="514"/>
      <c r="M27" s="133"/>
      <c r="N27" s="133"/>
      <c r="O27" s="133"/>
      <c r="Q27" s="518"/>
      <c r="R27" s="514"/>
      <c r="S27" s="133"/>
      <c r="T27" s="514"/>
      <c r="V27" s="518"/>
      <c r="X27" s="134"/>
      <c r="Y27" s="517"/>
      <c r="Z27" s="285"/>
      <c r="AA27" s="754"/>
      <c r="AB27" s="714"/>
      <c r="AC27" s="230"/>
      <c r="AD27" s="69"/>
      <c r="AE27" s="895"/>
      <c r="AF27" s="383"/>
      <c r="AG27" s="978"/>
      <c r="AH27" s="850">
        <v>2009</v>
      </c>
      <c r="AI27" s="224">
        <f>COUNTIFS(C7:AD7,AH27,C5:AD5,AI2)</f>
        <v>1</v>
      </c>
      <c r="AJ27" s="622">
        <f>COUNTIFS(C7:AD7,AH27,C6:AD6,AJ2)</f>
        <v>1</v>
      </c>
      <c r="AK27" s="481"/>
      <c r="AL27" s="850">
        <v>2009</v>
      </c>
      <c r="AM27" s="149">
        <f>COUNTIFS(C7:AD7,AL27)</f>
        <v>3</v>
      </c>
      <c r="AN27" s="622">
        <f t="shared" si="1"/>
        <v>23</v>
      </c>
      <c r="AO27" s="144"/>
      <c r="AP27" s="144"/>
      <c r="AQ27" s="144"/>
      <c r="AR27" s="144"/>
      <c r="AS27" s="149"/>
      <c r="AT27" s="149"/>
      <c r="AU27" s="144"/>
      <c r="AV27" s="144"/>
      <c r="AW27" s="481"/>
      <c r="AX27" s="870"/>
      <c r="AY27" s="370">
        <f t="shared" ref="AY27:BE27" si="8">AY26/AY25</f>
        <v>0</v>
      </c>
      <c r="AZ27" s="370">
        <f t="shared" si="8"/>
        <v>0</v>
      </c>
      <c r="BA27" s="370">
        <f t="shared" si="8"/>
        <v>8.3333333333333329E-2</v>
      </c>
      <c r="BB27" s="370">
        <f t="shared" si="8"/>
        <v>0</v>
      </c>
      <c r="BC27" s="370">
        <f t="shared" si="8"/>
        <v>0</v>
      </c>
      <c r="BD27" s="370">
        <f t="shared" si="8"/>
        <v>0</v>
      </c>
      <c r="BE27" s="372">
        <f t="shared" si="8"/>
        <v>3.5714285714285712E-2</v>
      </c>
      <c r="BF27" s="927"/>
      <c r="BG27" s="364" t="s">
        <v>1460</v>
      </c>
      <c r="BH27" s="728">
        <f>SUMIFS(C23:AD23,C18:AD18,BH23, C6:AD6,BG27)</f>
        <v>981.5</v>
      </c>
      <c r="BI27" s="728">
        <f>SUMIFS(C23:AD23,C18:AD18,BI23, C6:AD6,BG27)</f>
        <v>0</v>
      </c>
      <c r="BJ27" s="728">
        <f>SUMIFS(C23:AD23,C18:AD18,BJ23, C6:AD6,BG27)</f>
        <v>0</v>
      </c>
      <c r="BK27" s="728">
        <f>SUMIFS(C23:AD23,C18:AD18,BK23, C6:AD6,BG27)</f>
        <v>0</v>
      </c>
      <c r="BL27" s="728">
        <f>SUMIFS(C23:AD23,C18:AD18,BL23, C6:AD6,BG27)</f>
        <v>0</v>
      </c>
      <c r="BM27" s="728">
        <f>SUMIFS(C23:AD23,C18:AD18,BM23, C6:AD6,BG27)</f>
        <v>0</v>
      </c>
      <c r="BN27" s="188"/>
      <c r="BO27" s="481"/>
      <c r="BP27" s="144"/>
      <c r="BQ27" s="144"/>
      <c r="BR27" s="144"/>
      <c r="BS27" s="144"/>
      <c r="BT27" s="144"/>
      <c r="BU27" s="144"/>
      <c r="BV27" s="149"/>
      <c r="BW27" s="149"/>
      <c r="BX27" s="149"/>
      <c r="BY27" s="481"/>
      <c r="BZ27" s="850">
        <v>2009</v>
      </c>
      <c r="CA27" s="389">
        <f>SUMIFS(C23:AD23, C5:AD5, CA2, C7:AD7,BZ27)</f>
        <v>9188</v>
      </c>
      <c r="CB27" s="389">
        <f>SUMIFS(C23:AD23, C6:AD6, CB2, C7:AD7,BZ27)</f>
        <v>1200</v>
      </c>
      <c r="CC27" s="144"/>
      <c r="CD27" s="850">
        <v>2009</v>
      </c>
      <c r="CE27" s="389">
        <f t="shared" si="4"/>
        <v>15647.6</v>
      </c>
      <c r="CF27" s="389">
        <f t="shared" si="2"/>
        <v>19569.940000000002</v>
      </c>
      <c r="CG27" s="144"/>
      <c r="CH27" s="144"/>
      <c r="CI27" s="144"/>
      <c r="CJ27" s="144"/>
      <c r="CK27" s="481"/>
      <c r="CL27" s="850">
        <v>2009</v>
      </c>
      <c r="CM27" s="622">
        <f>SUMIFS(C23:AD23, C7:AD7,CL27)</f>
        <v>12110</v>
      </c>
      <c r="CN27" s="622">
        <f t="shared" si="3"/>
        <v>49513.54</v>
      </c>
      <c r="CO27" s="144"/>
      <c r="CP27" s="144"/>
      <c r="CQ27" s="144"/>
      <c r="CR27" s="144"/>
      <c r="CS27" s="144"/>
      <c r="CT27" s="144"/>
      <c r="CU27" s="144"/>
      <c r="CV27" s="144"/>
      <c r="CW27" s="144"/>
      <c r="CX27" s="144"/>
      <c r="CY27" s="144"/>
      <c r="CZ27" s="144"/>
      <c r="DA27" s="144"/>
      <c r="DB27" s="144"/>
      <c r="DC27" s="144"/>
      <c r="DD27" s="144"/>
      <c r="DE27" s="144"/>
      <c r="DF27" s="144"/>
      <c r="DG27" s="144"/>
      <c r="DH27" s="144"/>
      <c r="DI27" s="144"/>
      <c r="DJ27" s="144"/>
      <c r="DK27" s="144"/>
      <c r="DL27" s="144"/>
      <c r="DM27" s="144"/>
      <c r="DN27" s="144"/>
      <c r="DO27" s="144"/>
      <c r="DP27" s="144"/>
      <c r="DQ27" s="144"/>
      <c r="DR27" s="144"/>
      <c r="DS27" s="144"/>
      <c r="DT27" s="144"/>
      <c r="DU27" s="144"/>
      <c r="DV27" s="144"/>
      <c r="DW27" s="144"/>
      <c r="DX27" s="144"/>
      <c r="DY27" s="144"/>
      <c r="DZ27" s="144"/>
      <c r="EA27" s="144"/>
      <c r="EB27" s="144"/>
      <c r="EC27" s="144"/>
      <c r="ED27" s="144"/>
      <c r="EE27" s="144"/>
      <c r="EF27" s="144"/>
      <c r="EG27" s="144"/>
      <c r="EH27" s="144"/>
      <c r="EI27" s="144"/>
      <c r="EJ27" s="144"/>
      <c r="EK27" s="340"/>
    </row>
    <row r="28" spans="1:141" s="111" customFormat="1" ht="15" customHeight="1">
      <c r="A28" s="135" t="s">
        <v>78</v>
      </c>
      <c r="B28" s="473" t="s">
        <v>240</v>
      </c>
      <c r="C28" s="486" t="s">
        <v>63</v>
      </c>
      <c r="D28" s="493" t="s">
        <v>63</v>
      </c>
      <c r="E28" s="493" t="s">
        <v>63</v>
      </c>
      <c r="F28" s="701" t="s">
        <v>63</v>
      </c>
      <c r="G28" s="493" t="s">
        <v>63</v>
      </c>
      <c r="H28" s="497"/>
      <c r="I28" s="497"/>
      <c r="K28" s="497"/>
      <c r="M28" s="497"/>
      <c r="N28" s="497"/>
      <c r="O28" s="497"/>
      <c r="P28" s="497"/>
      <c r="R28" s="290" t="s">
        <v>335</v>
      </c>
      <c r="S28" s="522" t="s">
        <v>335</v>
      </c>
      <c r="T28" s="290" t="s">
        <v>335</v>
      </c>
      <c r="U28" s="486"/>
      <c r="W28" s="497"/>
      <c r="X28" s="527"/>
      <c r="Y28" s="128"/>
      <c r="Z28" s="499" t="s">
        <v>1162</v>
      </c>
      <c r="AA28" s="755"/>
      <c r="AB28" s="718"/>
      <c r="AC28" s="457"/>
      <c r="AD28" s="406" t="s">
        <v>45</v>
      </c>
      <c r="AE28" s="898"/>
      <c r="AF28" s="385"/>
      <c r="AG28" s="982"/>
      <c r="AH28" s="850">
        <v>2010</v>
      </c>
      <c r="AI28" s="224">
        <f>COUNTIFS(C7:AD7,AH28,C5:AD5,AI2)</f>
        <v>0</v>
      </c>
      <c r="AJ28" s="622">
        <f>COUNTIFS(C7:AD7,AH28,C6:AD6,AJ2)</f>
        <v>0</v>
      </c>
      <c r="AK28" s="507"/>
      <c r="AL28" s="850">
        <v>2010</v>
      </c>
      <c r="AM28" s="149">
        <f>COUNTIFS(C7:AD7,AL28)</f>
        <v>0</v>
      </c>
      <c r="AN28" s="622">
        <f t="shared" si="1"/>
        <v>23</v>
      </c>
      <c r="AO28" s="144"/>
      <c r="AP28" s="144"/>
      <c r="AQ28" s="144"/>
      <c r="AR28" s="144"/>
      <c r="AS28" s="144"/>
      <c r="AT28" s="144"/>
      <c r="AU28" s="144"/>
      <c r="AV28" s="144"/>
      <c r="AW28" s="481"/>
      <c r="AX28" s="959" t="s">
        <v>1230</v>
      </c>
      <c r="AY28" s="725">
        <f>COUNTIFS(C6:AD6,AX28,C18:AD18,AY24)</f>
        <v>3</v>
      </c>
      <c r="AZ28" s="726">
        <f>COUNTIFS(C6:AD6,AX28,C18:AD18,AZ24)</f>
        <v>0</v>
      </c>
      <c r="BA28" s="725">
        <f>COUNTIFS(C6:AD6,AX28,C18:AD18,BA24)</f>
        <v>1</v>
      </c>
      <c r="BB28" s="725">
        <f>COUNTIFS(C6:AD6,AX28,C18:AD18,BB24)</f>
        <v>0</v>
      </c>
      <c r="BC28" s="725">
        <f>COUNTIFS(C6:AD6,AX28,C18:AD18,BC24)</f>
        <v>1</v>
      </c>
      <c r="BD28" s="725">
        <f>COUNTIFS(C6:AD6,AX28,C18:AD18,BD24)</f>
        <v>1</v>
      </c>
      <c r="BE28" s="148">
        <f>SUM(AY28:BD28)</f>
        <v>6</v>
      </c>
      <c r="BF28" s="509"/>
      <c r="BG28" s="364" t="s">
        <v>1229</v>
      </c>
      <c r="BH28" s="728">
        <f>SUMIFS(C23:AD23,C18:AD18,BH23, C6:AD6,BG28)</f>
        <v>1448</v>
      </c>
      <c r="BI28" s="728">
        <f>SUMIFS(C23:AD23,C18:AD18,BI23, C6:AD6,BG28)</f>
        <v>10380</v>
      </c>
      <c r="BJ28" s="728">
        <f>SUMIFS(C23:AD23,C18:AD18,BJ23, C6:AD6,BG28)</f>
        <v>7618.26</v>
      </c>
      <c r="BK28" s="728">
        <f>SUMIFS(C23:AD23,C18:AD18,BK23, C6:AD6,BG28)</f>
        <v>674</v>
      </c>
      <c r="BL28" s="728">
        <f>SUMIFS(C23:AD23,C18:AD18,BL23, C6:AD6,BG28)</f>
        <v>0</v>
      </c>
      <c r="BM28" s="728">
        <f>SUMIFS(C23:AD23,C18:AD18,BM23, C6:AD6,BG28)</f>
        <v>0</v>
      </c>
      <c r="BN28" s="188"/>
      <c r="BO28" s="507"/>
      <c r="BP28" s="144"/>
      <c r="BQ28" s="144"/>
      <c r="BR28" s="144"/>
      <c r="BS28" s="144"/>
      <c r="BT28" s="144"/>
      <c r="BU28" s="144"/>
      <c r="BV28" s="144"/>
      <c r="BW28" s="144"/>
      <c r="BX28" s="144"/>
      <c r="BY28" s="481"/>
      <c r="BZ28" s="850">
        <v>2010</v>
      </c>
      <c r="CA28" s="389">
        <f>SUMIFS(C23:AD23, C5:AD5, CA2, C7:AD7,BZ28)</f>
        <v>0</v>
      </c>
      <c r="CB28" s="389">
        <f>SUMIFS(C23:AD23, C6:AD6, CB2, C7:AD7,BZ28)</f>
        <v>0</v>
      </c>
      <c r="CC28" s="144"/>
      <c r="CD28" s="850">
        <v>2010</v>
      </c>
      <c r="CE28" s="389">
        <f>CE27+CA28</f>
        <v>15647.6</v>
      </c>
      <c r="CF28" s="389">
        <f t="shared" si="2"/>
        <v>19569.940000000002</v>
      </c>
      <c r="CG28" s="144"/>
      <c r="CH28" s="144"/>
      <c r="CI28" s="144"/>
      <c r="CJ28" s="144"/>
      <c r="CK28" s="481"/>
      <c r="CL28" s="850">
        <v>2010</v>
      </c>
      <c r="CM28" s="622">
        <f>SUMIFS(C23:AD23, C7:AD7,CL28)</f>
        <v>0</v>
      </c>
      <c r="CN28" s="622">
        <f t="shared" si="3"/>
        <v>49513.54</v>
      </c>
      <c r="CO28" s="144"/>
      <c r="CP28" s="144"/>
      <c r="CQ28" s="144"/>
      <c r="CR28" s="144"/>
      <c r="CS28" s="144"/>
      <c r="CT28" s="144"/>
      <c r="CU28" s="144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  <c r="DQ28" s="139"/>
      <c r="DR28" s="139"/>
      <c r="DS28" s="139"/>
      <c r="DT28" s="139"/>
      <c r="DU28" s="139"/>
      <c r="DV28" s="139"/>
      <c r="DW28" s="139"/>
      <c r="DX28" s="139"/>
      <c r="DY28" s="139"/>
      <c r="DZ28" s="139"/>
      <c r="EA28" s="139"/>
      <c r="EB28" s="139"/>
      <c r="EC28" s="139"/>
      <c r="ED28" s="139"/>
      <c r="EE28" s="139"/>
      <c r="EF28" s="139"/>
      <c r="EG28" s="139"/>
      <c r="EH28" s="139"/>
      <c r="EI28" s="139"/>
      <c r="EJ28" s="139"/>
    </row>
    <row r="29" spans="1:141" s="110" customFormat="1" ht="15" customHeight="1">
      <c r="A29" s="135"/>
      <c r="B29" s="473"/>
      <c r="C29" s="487"/>
      <c r="D29" s="497"/>
      <c r="E29" s="497"/>
      <c r="F29" s="497"/>
      <c r="G29" s="497"/>
      <c r="H29" s="480"/>
      <c r="I29" s="480"/>
      <c r="K29" s="480"/>
      <c r="M29" s="480"/>
      <c r="N29" s="480"/>
      <c r="O29" s="480"/>
      <c r="P29" s="480"/>
      <c r="S29" s="480"/>
      <c r="U29" s="487"/>
      <c r="W29" s="480"/>
      <c r="X29" s="527"/>
      <c r="Y29" s="128"/>
      <c r="Z29" s="480"/>
      <c r="AA29" s="759"/>
      <c r="AB29" s="720"/>
      <c r="AC29" s="457"/>
      <c r="AD29" s="401"/>
      <c r="AE29" s="895"/>
      <c r="AF29" s="383"/>
      <c r="AG29" s="978"/>
      <c r="AH29" s="850">
        <v>2011</v>
      </c>
      <c r="AI29" s="224">
        <f>COUNTIFS(C7:AD7,AH29,C5:AD5,AI2)</f>
        <v>0</v>
      </c>
      <c r="AJ29" s="622">
        <f>COUNTIFS(C7:AD7,AH29,C6:AD6,AJ2)</f>
        <v>0</v>
      </c>
      <c r="AK29" s="481"/>
      <c r="AL29" s="850">
        <v>2011</v>
      </c>
      <c r="AM29" s="149">
        <f>COUNTIFS(C7:AD7,AL29)</f>
        <v>0</v>
      </c>
      <c r="AN29" s="622">
        <f t="shared" si="1"/>
        <v>23</v>
      </c>
      <c r="AO29" s="149"/>
      <c r="AP29" s="149"/>
      <c r="AQ29" s="149"/>
      <c r="AR29" s="149"/>
      <c r="AS29" s="144"/>
      <c r="AT29" s="144"/>
      <c r="AU29" s="144"/>
      <c r="AV29" s="144"/>
      <c r="AW29" s="481"/>
      <c r="AX29" s="850" t="s">
        <v>1235</v>
      </c>
      <c r="AY29" s="370">
        <f t="shared" ref="AY29:BE29" si="9">AY28/AY25</f>
        <v>0.6</v>
      </c>
      <c r="AZ29" s="370">
        <f t="shared" si="9"/>
        <v>0</v>
      </c>
      <c r="BA29" s="370">
        <f t="shared" si="9"/>
        <v>8.3333333333333329E-2</v>
      </c>
      <c r="BB29" s="370">
        <f t="shared" si="9"/>
        <v>0</v>
      </c>
      <c r="BC29" s="370">
        <f t="shared" si="9"/>
        <v>1</v>
      </c>
      <c r="BD29" s="370">
        <f t="shared" si="9"/>
        <v>1</v>
      </c>
      <c r="BE29" s="370">
        <f t="shared" si="9"/>
        <v>0.21428571428571427</v>
      </c>
      <c r="BF29" s="967"/>
      <c r="BG29" s="364" t="s">
        <v>1232</v>
      </c>
      <c r="BH29" s="727">
        <f>SUMIFS(C23:AD23,C18:AD18,BH23, C6:AD6,BG29)</f>
        <v>0</v>
      </c>
      <c r="BI29" s="727">
        <f>SUMIFS(C23:AD23,C18:AD18,BI23, C6:AD6,BG29)</f>
        <v>0</v>
      </c>
      <c r="BJ29" s="727">
        <f>SUMIFS(C23:AD23,C18:AD18,BJ23, C6:AD6,BG29)</f>
        <v>0</v>
      </c>
      <c r="BK29" s="727">
        <f>SUMIFS(C23:AD23,C18:AD18,BK23, C6:AD6,BG29)</f>
        <v>0</v>
      </c>
      <c r="BL29" s="727">
        <f>SUMIFS(C23:AD23,C18:AD18,BL23, C6:AD6,BG29)</f>
        <v>0</v>
      </c>
      <c r="BM29" s="727">
        <f>SUMIFS(C23:AD23,C18:AD18,BM23, C6:AD6,BG29)</f>
        <v>0</v>
      </c>
      <c r="BN29" s="188"/>
      <c r="BO29" s="481"/>
      <c r="BP29" s="144"/>
      <c r="BQ29" s="144"/>
      <c r="BR29" s="144"/>
      <c r="BS29" s="149"/>
      <c r="BT29" s="149"/>
      <c r="BU29" s="149"/>
      <c r="BV29" s="144"/>
      <c r="BW29" s="144"/>
      <c r="BX29" s="144"/>
      <c r="BY29" s="481"/>
      <c r="BZ29" s="850">
        <v>2011</v>
      </c>
      <c r="CA29" s="389">
        <f>SUMIFS(C23:AD23, C5:AD5, CA2, C7:AD7,BZ29)</f>
        <v>0</v>
      </c>
      <c r="CB29" s="389">
        <f>SUMIFS(C23:AD23, C6:AD6, CB2, C7:AD7,BZ29)</f>
        <v>0</v>
      </c>
      <c r="CC29" s="144"/>
      <c r="CD29" s="850">
        <v>2011</v>
      </c>
      <c r="CE29" s="389">
        <f t="shared" si="4"/>
        <v>15647.6</v>
      </c>
      <c r="CF29" s="389">
        <f>CF28+CB29</f>
        <v>19569.940000000002</v>
      </c>
      <c r="CG29" s="144"/>
      <c r="CH29" s="144"/>
      <c r="CI29" s="144"/>
      <c r="CJ29" s="144"/>
      <c r="CK29" s="481"/>
      <c r="CL29" s="850">
        <v>2011</v>
      </c>
      <c r="CM29" s="622">
        <f>SUMIFS(C23:AD23, C7:AD7,CL29)</f>
        <v>0</v>
      </c>
      <c r="CN29" s="622">
        <f t="shared" si="3"/>
        <v>49513.54</v>
      </c>
      <c r="CO29" s="144"/>
      <c r="CP29" s="144"/>
      <c r="CQ29" s="144"/>
      <c r="CR29" s="144"/>
      <c r="CS29" s="144"/>
      <c r="CT29" s="144"/>
      <c r="CU29" s="144"/>
      <c r="CV29" s="144"/>
      <c r="CW29" s="144"/>
      <c r="CX29" s="144"/>
      <c r="CY29" s="144"/>
      <c r="CZ29" s="144"/>
      <c r="DA29" s="144"/>
      <c r="DB29" s="144"/>
      <c r="DC29" s="144"/>
      <c r="DD29" s="144"/>
      <c r="DE29" s="144"/>
      <c r="DF29" s="144"/>
      <c r="DG29" s="144"/>
      <c r="DH29" s="144"/>
      <c r="DI29" s="144"/>
      <c r="DJ29" s="144"/>
      <c r="DK29" s="144"/>
      <c r="DL29" s="144"/>
      <c r="DM29" s="144"/>
      <c r="DN29" s="144"/>
      <c r="DO29" s="144"/>
      <c r="DP29" s="144"/>
      <c r="DQ29" s="144"/>
      <c r="DR29" s="144"/>
      <c r="DS29" s="144"/>
      <c r="DT29" s="144"/>
      <c r="DU29" s="144"/>
      <c r="DV29" s="144"/>
      <c r="DW29" s="144"/>
      <c r="DX29" s="144"/>
      <c r="DY29" s="144"/>
      <c r="DZ29" s="144"/>
      <c r="EA29" s="144"/>
      <c r="EB29" s="144"/>
      <c r="EC29" s="144"/>
      <c r="ED29" s="144"/>
      <c r="EE29" s="144"/>
      <c r="EF29" s="144"/>
      <c r="EG29" s="144"/>
      <c r="EH29" s="144"/>
      <c r="EI29" s="144"/>
      <c r="EJ29" s="144"/>
    </row>
    <row r="30" spans="1:141" s="130" customFormat="1" ht="15" customHeight="1">
      <c r="A30" s="129" t="s">
        <v>117</v>
      </c>
      <c r="B30" s="470"/>
      <c r="D30" s="131"/>
      <c r="E30" s="131"/>
      <c r="F30" s="131"/>
      <c r="G30" s="131"/>
      <c r="H30" s="133"/>
      <c r="I30" s="133"/>
      <c r="J30" s="514"/>
      <c r="K30" s="133"/>
      <c r="L30" s="514"/>
      <c r="M30" s="133"/>
      <c r="N30" s="133"/>
      <c r="O30" s="133"/>
      <c r="Q30" s="518"/>
      <c r="R30" s="514"/>
      <c r="S30" s="133"/>
      <c r="T30" s="514"/>
      <c r="V30" s="518"/>
      <c r="X30" s="134"/>
      <c r="Y30" s="517"/>
      <c r="Z30" s="285"/>
      <c r="AA30" s="754"/>
      <c r="AB30" s="714"/>
      <c r="AC30" s="230"/>
      <c r="AD30" s="69"/>
      <c r="AE30" s="895"/>
      <c r="AF30" s="383"/>
      <c r="AG30" s="978"/>
      <c r="AH30" s="850">
        <v>2012</v>
      </c>
      <c r="AI30" s="224">
        <f>COUNTIFS(C7:AD7,AH30,C5:AD5,AI2)</f>
        <v>0</v>
      </c>
      <c r="AJ30" s="622">
        <f>COUNTIFS(C7:AD7,AH30,C6:AD6,AJ2)</f>
        <v>1</v>
      </c>
      <c r="AK30" s="481"/>
      <c r="AL30" s="850">
        <v>2012</v>
      </c>
      <c r="AM30" s="149">
        <f>COUNTIFS(C7:AD7,AL30)</f>
        <v>5</v>
      </c>
      <c r="AN30" s="622">
        <f>AN29+AM30</f>
        <v>28</v>
      </c>
      <c r="AO30" s="144"/>
      <c r="AP30" s="144"/>
      <c r="AQ30" s="144"/>
      <c r="AR30" s="144"/>
      <c r="AS30" s="144"/>
      <c r="AT30" s="144"/>
      <c r="AU30" s="144"/>
      <c r="AV30" s="144"/>
      <c r="AW30" s="481"/>
      <c r="AX30" s="959" t="s">
        <v>1227</v>
      </c>
      <c r="AY30" s="725">
        <f>COUNTIFS(C6:AD6,AX30,C18:AD18,AY24)</f>
        <v>0</v>
      </c>
      <c r="AZ30" s="726">
        <f>COUNTIFS(C6:AD6,AX30,C18:AD18,AZ24)</f>
        <v>0</v>
      </c>
      <c r="BA30" s="725">
        <f>COUNTIFS(C6:AD6,AX30,C18:AD18,BA24)</f>
        <v>1</v>
      </c>
      <c r="BB30" s="725">
        <f>COUNTIFS(C6:AD6,AX30,C18:AD18,BB24)</f>
        <v>1</v>
      </c>
      <c r="BC30" s="725">
        <f>COUNTIFS(C6:AD6,AX30,C18:AD18,BC24)</f>
        <v>0</v>
      </c>
      <c r="BD30" s="725">
        <f>COUNTIFS(C6:AD6,AX30,C18:AD18,BD24)</f>
        <v>0</v>
      </c>
      <c r="BE30" s="148">
        <f>SUM(AY30:BD30)</f>
        <v>2</v>
      </c>
      <c r="BF30" s="967"/>
      <c r="BG30" s="364" t="s">
        <v>1234</v>
      </c>
      <c r="BH30" s="728">
        <f>SUMIFS(C23:AD23,C18:AD18,BH23, C6:AD6,BG30)</f>
        <v>0</v>
      </c>
      <c r="BI30" s="728">
        <f>SUMIFS(C23:AD23,C18:AD18,BI23, C6:AD6,BG30)</f>
        <v>1722</v>
      </c>
      <c r="BJ30" s="728">
        <f>SUMIFS(C23:AD23,C18:AD18,BJ23, C6:AD6,BG30)</f>
        <v>0</v>
      </c>
      <c r="BK30" s="728">
        <f>SUMIFS(C23:AD23,C18:AD18,BK23, C6:AD6,BG30)</f>
        <v>0</v>
      </c>
      <c r="BL30" s="728">
        <f>SUMIFS(C23:AD23,C18:AD18,BL23, C6:AD6,BG30)</f>
        <v>0</v>
      </c>
      <c r="BM30" s="728">
        <f>SUMIFS(C23:AD23,C18:AD18,BM23, C6:AD6,BG30)</f>
        <v>0</v>
      </c>
      <c r="BN30" s="188"/>
      <c r="BO30" s="481"/>
      <c r="BP30" s="149"/>
      <c r="BQ30" s="149"/>
      <c r="BR30" s="149"/>
      <c r="BS30" s="144"/>
      <c r="BT30" s="144"/>
      <c r="BU30" s="144"/>
      <c r="BV30" s="144"/>
      <c r="BW30" s="144"/>
      <c r="BX30" s="144"/>
      <c r="BY30" s="481"/>
      <c r="BZ30" s="850">
        <v>2012</v>
      </c>
      <c r="CA30" s="389">
        <f>SUMIFS(C23:AD23, C5:AD5, CA2, C7:AD7,BZ30)</f>
        <v>0</v>
      </c>
      <c r="CB30" s="389">
        <f>SUMIFS(C23:AD23, C6:AD6, CB2, C7:AD7,BZ30)</f>
        <v>550.32000000000005</v>
      </c>
      <c r="CC30" s="144"/>
      <c r="CD30" s="850">
        <v>2012</v>
      </c>
      <c r="CE30" s="389">
        <f>CE29+CA30</f>
        <v>15647.6</v>
      </c>
      <c r="CF30" s="389">
        <f t="shared" si="2"/>
        <v>20120.260000000002</v>
      </c>
      <c r="CG30" s="144"/>
      <c r="CH30" s="144"/>
      <c r="CI30" s="144"/>
      <c r="CJ30" s="144"/>
      <c r="CK30" s="481"/>
      <c r="CL30" s="850">
        <v>2012</v>
      </c>
      <c r="CM30" s="622">
        <f>SUMIFS(C23:AD23, C7:AD7,CL30)</f>
        <v>7777.82</v>
      </c>
      <c r="CN30" s="622">
        <f>CN29+CM30</f>
        <v>57291.360000000001</v>
      </c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144"/>
      <c r="DQ30" s="144"/>
      <c r="DR30" s="144"/>
      <c r="DS30" s="144"/>
      <c r="DT30" s="144"/>
      <c r="DU30" s="144"/>
      <c r="DV30" s="144"/>
      <c r="DW30" s="144"/>
      <c r="DX30" s="144"/>
      <c r="DY30" s="144"/>
      <c r="DZ30" s="144"/>
      <c r="EA30" s="144"/>
      <c r="EB30" s="144"/>
      <c r="EC30" s="144"/>
      <c r="ED30" s="144"/>
      <c r="EE30" s="144"/>
      <c r="EF30" s="144"/>
      <c r="EG30" s="144"/>
      <c r="EH30" s="144"/>
      <c r="EI30" s="144"/>
      <c r="EJ30" s="144"/>
      <c r="EK30" s="340"/>
    </row>
    <row r="31" spans="1:141" s="110" customFormat="1" ht="15" customHeight="1" outlineLevel="1">
      <c r="A31" s="135" t="s">
        <v>173</v>
      </c>
      <c r="B31" s="367" t="s">
        <v>240</v>
      </c>
      <c r="C31" s="488" t="s">
        <v>20</v>
      </c>
      <c r="D31" s="499" t="s">
        <v>20</v>
      </c>
      <c r="E31" s="499" t="s">
        <v>20</v>
      </c>
      <c r="F31" s="499" t="s">
        <v>20</v>
      </c>
      <c r="G31" s="499"/>
      <c r="H31" s="499" t="s">
        <v>20</v>
      </c>
      <c r="I31" s="499"/>
      <c r="J31" s="135"/>
      <c r="K31" s="499"/>
      <c r="L31" s="135"/>
      <c r="M31" s="499"/>
      <c r="N31" s="499"/>
      <c r="O31" s="499"/>
      <c r="P31" s="480"/>
      <c r="R31" s="124" t="s">
        <v>563</v>
      </c>
      <c r="S31" s="488" t="s">
        <v>563</v>
      </c>
      <c r="T31" s="124" t="s">
        <v>563</v>
      </c>
      <c r="U31" s="488" t="s">
        <v>691</v>
      </c>
      <c r="V31" s="110" t="s">
        <v>865</v>
      </c>
      <c r="W31" s="525"/>
      <c r="X31" s="527"/>
      <c r="Y31" s="128"/>
      <c r="Z31" s="499" t="s">
        <v>978</v>
      </c>
      <c r="AA31" s="759"/>
      <c r="AB31" s="752" t="s">
        <v>691</v>
      </c>
      <c r="AC31" s="769"/>
      <c r="AD31" s="401" t="s">
        <v>1151</v>
      </c>
      <c r="AE31" s="895"/>
      <c r="AF31" s="383"/>
      <c r="AG31" s="978"/>
      <c r="AH31" s="850">
        <v>2013</v>
      </c>
      <c r="AI31" s="224">
        <f>COUNTIFS(C7:AD7,AH31,C5:AD5,AI2)</f>
        <v>0</v>
      </c>
      <c r="AJ31" s="622">
        <f>COUNTIFS(C7:AD7,AH31,C6:AD6,AJ2)</f>
        <v>0</v>
      </c>
      <c r="AK31" s="481"/>
      <c r="AL31" s="850">
        <v>2013</v>
      </c>
      <c r="AM31" s="149">
        <f>COUNTIFS(C7:AD7,AL31)</f>
        <v>0</v>
      </c>
      <c r="AN31" s="622">
        <f>AN30+AM31</f>
        <v>28</v>
      </c>
      <c r="AO31" s="149"/>
      <c r="AP31" s="149"/>
      <c r="AQ31" s="149"/>
      <c r="AR31" s="149"/>
      <c r="AS31" s="144"/>
      <c r="AT31" s="144"/>
      <c r="AU31" s="144"/>
      <c r="AV31" s="144"/>
      <c r="AW31" s="481"/>
      <c r="AX31" s="850" t="s">
        <v>1235</v>
      </c>
      <c r="AY31" s="370">
        <f t="shared" ref="AY31:BE31" si="10">AY30/AY25</f>
        <v>0</v>
      </c>
      <c r="AZ31" s="370">
        <f t="shared" si="10"/>
        <v>0</v>
      </c>
      <c r="BA31" s="370">
        <f t="shared" si="10"/>
        <v>8.3333333333333329E-2</v>
      </c>
      <c r="BB31" s="370">
        <f t="shared" si="10"/>
        <v>0.5</v>
      </c>
      <c r="BC31" s="370">
        <f t="shared" si="10"/>
        <v>0</v>
      </c>
      <c r="BD31" s="370">
        <f t="shared" si="10"/>
        <v>0</v>
      </c>
      <c r="BE31" s="370">
        <f t="shared" si="10"/>
        <v>7.1428571428571425E-2</v>
      </c>
      <c r="BF31" s="481"/>
      <c r="BG31" s="188"/>
      <c r="BH31" s="848">
        <f t="shared" ref="BH31:BM31" si="11">SUM(BH24:BH30)</f>
        <v>7580.5</v>
      </c>
      <c r="BI31" s="848">
        <f t="shared" si="11"/>
        <v>12102</v>
      </c>
      <c r="BJ31" s="848">
        <f t="shared" si="11"/>
        <v>30486.260000000002</v>
      </c>
      <c r="BK31" s="848">
        <f t="shared" si="11"/>
        <v>1248</v>
      </c>
      <c r="BL31" s="848">
        <f t="shared" si="11"/>
        <v>5024.6000000000004</v>
      </c>
      <c r="BM31" s="848">
        <f t="shared" si="11"/>
        <v>850</v>
      </c>
      <c r="BN31" s="626">
        <f>SUM(BH31:BM31)</f>
        <v>57291.360000000001</v>
      </c>
      <c r="BO31" s="481"/>
      <c r="BP31" s="144"/>
      <c r="BQ31" s="144"/>
      <c r="BR31" s="144"/>
      <c r="BS31" s="144"/>
      <c r="BT31" s="144"/>
      <c r="BU31" s="144"/>
      <c r="BV31" s="144"/>
      <c r="BW31" s="144"/>
      <c r="BX31" s="144"/>
      <c r="BY31" s="481"/>
      <c r="BZ31" s="850">
        <v>2013</v>
      </c>
      <c r="CA31" s="389">
        <f>SUMIFS(C23:AD23, C5:AD5, CA2, C7:AD7,BZ31)</f>
        <v>0</v>
      </c>
      <c r="CB31" s="389">
        <f>SUMIFS(C23:AD23, C6:AD6, CB2, C7:AD7,BZ31)</f>
        <v>0</v>
      </c>
      <c r="CC31" s="144"/>
      <c r="CD31" s="850">
        <v>2013</v>
      </c>
      <c r="CE31" s="389">
        <f>CE29+CE32</f>
        <v>15647.6</v>
      </c>
      <c r="CF31" s="389">
        <f>CF30+CB31</f>
        <v>20120.260000000002</v>
      </c>
      <c r="CG31" s="144"/>
      <c r="CH31" s="144"/>
      <c r="CI31" s="144"/>
      <c r="CJ31" s="144"/>
      <c r="CK31" s="481"/>
      <c r="CL31" s="850">
        <v>2013</v>
      </c>
      <c r="CM31" s="622">
        <f>SUMIFS(C23:AD23, C7:AD7,CL31)</f>
        <v>0</v>
      </c>
      <c r="CN31" s="622">
        <f>CM31+CN30</f>
        <v>57291.360000000001</v>
      </c>
      <c r="CO31" s="144"/>
      <c r="CP31" s="144"/>
      <c r="CQ31" s="144"/>
      <c r="CR31" s="144"/>
      <c r="CS31" s="144"/>
      <c r="CT31" s="144"/>
      <c r="CU31" s="144"/>
      <c r="CV31" s="144"/>
      <c r="CW31" s="144"/>
      <c r="CX31" s="144"/>
      <c r="CY31" s="144"/>
      <c r="CZ31" s="144"/>
      <c r="DA31" s="144"/>
      <c r="DB31" s="144"/>
      <c r="DC31" s="144"/>
      <c r="DD31" s="144"/>
      <c r="DE31" s="144"/>
      <c r="DF31" s="144"/>
      <c r="DG31" s="144"/>
      <c r="DH31" s="144"/>
      <c r="DI31" s="144"/>
      <c r="DJ31" s="144"/>
      <c r="DK31" s="144"/>
      <c r="DL31" s="144"/>
      <c r="DM31" s="144"/>
      <c r="DN31" s="144"/>
      <c r="DO31" s="144"/>
      <c r="DP31" s="144"/>
      <c r="DQ31" s="144"/>
      <c r="DR31" s="144"/>
      <c r="DS31" s="144"/>
      <c r="DT31" s="144"/>
      <c r="DU31" s="144"/>
      <c r="DV31" s="144"/>
      <c r="DW31" s="144"/>
      <c r="DX31" s="144"/>
      <c r="DY31" s="144"/>
      <c r="DZ31" s="144"/>
      <c r="EA31" s="144"/>
      <c r="EB31" s="144"/>
      <c r="EC31" s="144"/>
      <c r="ED31" s="144"/>
      <c r="EE31" s="144"/>
      <c r="EF31" s="144"/>
      <c r="EG31" s="144"/>
      <c r="EH31" s="144"/>
      <c r="EI31" s="144"/>
      <c r="EJ31" s="144"/>
    </row>
    <row r="32" spans="1:141" s="136" customFormat="1" ht="15" customHeight="1" outlineLevel="1">
      <c r="A32" s="135" t="s">
        <v>60</v>
      </c>
      <c r="B32" s="367" t="s">
        <v>246</v>
      </c>
      <c r="C32" s="489">
        <v>12</v>
      </c>
      <c r="D32" s="498">
        <v>26.6</v>
      </c>
      <c r="E32" s="502">
        <v>11</v>
      </c>
      <c r="F32" s="502">
        <v>60</v>
      </c>
      <c r="G32" s="702" t="s">
        <v>1461</v>
      </c>
      <c r="H32" s="485" t="s">
        <v>385</v>
      </c>
      <c r="I32" s="485"/>
      <c r="K32" s="485"/>
      <c r="M32" s="485"/>
      <c r="N32" s="485"/>
      <c r="O32" s="485"/>
      <c r="P32" s="485"/>
      <c r="R32" s="136" t="s">
        <v>844</v>
      </c>
      <c r="S32" s="485" t="s">
        <v>845</v>
      </c>
      <c r="T32" s="136" t="s">
        <v>845</v>
      </c>
      <c r="U32" s="489"/>
      <c r="V32" s="136" t="s">
        <v>866</v>
      </c>
      <c r="W32" s="485"/>
      <c r="X32" s="527"/>
      <c r="Y32" s="138"/>
      <c r="Z32" s="498"/>
      <c r="AA32" s="761">
        <v>50</v>
      </c>
      <c r="AB32" s="717"/>
      <c r="AC32" s="452"/>
      <c r="AD32" s="428">
        <v>113</v>
      </c>
      <c r="AE32" s="897"/>
      <c r="AF32" s="369"/>
      <c r="AG32" s="980"/>
      <c r="AH32" s="850">
        <v>2014</v>
      </c>
      <c r="AI32" s="224">
        <f>COUNTIFS(C7:AD7,AH32,C5:AD5,AI2)</f>
        <v>0</v>
      </c>
      <c r="AJ32" s="622">
        <f>COUNTIFS(C7:AD7,AH32,C6:AD6,#REF!)</f>
        <v>0</v>
      </c>
      <c r="AK32" s="508"/>
      <c r="AL32" s="850">
        <v>0</v>
      </c>
      <c r="AM32" s="149">
        <f>COUNTIFS(C7:AD7,AL32)</f>
        <v>0</v>
      </c>
      <c r="AN32" s="622">
        <f>AN30+AM32</f>
        <v>28</v>
      </c>
      <c r="AO32" s="149"/>
      <c r="AP32" s="149"/>
      <c r="AQ32" s="149"/>
      <c r="AR32" s="149"/>
      <c r="AS32" s="144"/>
      <c r="AT32" s="144"/>
      <c r="AU32" s="144"/>
      <c r="AV32" s="144"/>
      <c r="AW32" s="481"/>
      <c r="AX32" s="959" t="s">
        <v>1229</v>
      </c>
      <c r="AY32" s="725">
        <f>COUNTIFS(C6:AD6,AX32,C18:AD18,AY24)</f>
        <v>1</v>
      </c>
      <c r="AZ32" s="726">
        <f>COUNTIFS(C6:AD6,AX32,C18:AD18,AZ24)</f>
        <v>6</v>
      </c>
      <c r="BA32" s="725">
        <f>COUNTIFS(C6:AD6,AX32,C18:AD18,BA24)</f>
        <v>9</v>
      </c>
      <c r="BB32" s="725">
        <f>COUNTIFS(C6:AD6,AX32,C18:AD18,BB24)</f>
        <v>1</v>
      </c>
      <c r="BC32" s="725">
        <f>COUNTIFS(C6:AD6,AX32,C18:AD18,BC24)</f>
        <v>0</v>
      </c>
      <c r="BD32" s="725">
        <f>COUNTIFS(C6:AD6,AX32,C18:AD18,BD24)</f>
        <v>0</v>
      </c>
      <c r="BE32" s="149">
        <f>SUM(AY32:BD32)</f>
        <v>17</v>
      </c>
      <c r="BF32" s="481"/>
      <c r="BG32" s="188"/>
      <c r="BH32" s="188"/>
      <c r="BI32" s="188"/>
      <c r="BJ32" s="188"/>
      <c r="BK32" s="188"/>
      <c r="BL32" s="188"/>
      <c r="BM32" s="188"/>
      <c r="BN32" s="188"/>
      <c r="BO32" s="508"/>
      <c r="BP32" s="144"/>
      <c r="BQ32" s="144"/>
      <c r="BR32" s="144"/>
      <c r="BS32" s="144"/>
      <c r="BT32" s="144"/>
      <c r="BU32" s="144"/>
      <c r="BV32" s="144"/>
      <c r="BW32" s="144"/>
      <c r="BX32" s="144"/>
      <c r="BY32" s="481"/>
      <c r="BZ32" s="850">
        <v>0</v>
      </c>
      <c r="CA32" s="389">
        <f>SUMIFS(C23:AD23, C5:AD5, CA2, C7:AD7,BZ32)</f>
        <v>0</v>
      </c>
      <c r="CB32" s="389">
        <f>SUMIFS(C23:AD23, C6:AD6, CB2, C7:AD7,BZ32)</f>
        <v>0</v>
      </c>
      <c r="CC32" s="144"/>
      <c r="CD32" s="850">
        <v>0</v>
      </c>
      <c r="CE32" s="389">
        <f>CA32</f>
        <v>0</v>
      </c>
      <c r="CF32" s="389">
        <f>CF30+CB32</f>
        <v>20120.260000000002</v>
      </c>
      <c r="CG32" s="144"/>
      <c r="CH32" s="144"/>
      <c r="CI32" s="144"/>
      <c r="CJ32" s="144"/>
      <c r="CK32" s="481"/>
      <c r="CL32" s="850">
        <v>0</v>
      </c>
      <c r="CM32" s="622">
        <f>SUMIFS(C23:AD23, C7:AD7,CL32)</f>
        <v>0</v>
      </c>
      <c r="CN32" s="622">
        <f>CN30+CM32</f>
        <v>57291.360000000001</v>
      </c>
      <c r="CO32" s="144"/>
      <c r="CP32" s="144"/>
      <c r="CQ32" s="144"/>
      <c r="CR32" s="144"/>
      <c r="CS32" s="144"/>
      <c r="CT32" s="144"/>
      <c r="CU32" s="144"/>
      <c r="CV32" s="149"/>
      <c r="CW32" s="149"/>
      <c r="CX32" s="149"/>
      <c r="CY32" s="149"/>
      <c r="CZ32" s="149"/>
      <c r="DA32" s="149"/>
      <c r="DB32" s="149"/>
      <c r="DC32" s="149"/>
      <c r="DD32" s="149"/>
      <c r="DE32" s="149"/>
      <c r="DF32" s="149"/>
      <c r="DG32" s="149"/>
      <c r="DH32" s="149"/>
      <c r="DI32" s="149"/>
      <c r="DJ32" s="149"/>
      <c r="DK32" s="149"/>
      <c r="DL32" s="149"/>
      <c r="DM32" s="149"/>
      <c r="DN32" s="149"/>
      <c r="DO32" s="149"/>
      <c r="DP32" s="149"/>
      <c r="DQ32" s="149"/>
      <c r="DR32" s="149"/>
      <c r="DS32" s="149"/>
      <c r="DT32" s="149"/>
      <c r="DU32" s="149"/>
      <c r="DV32" s="149"/>
      <c r="DW32" s="149"/>
      <c r="DX32" s="149"/>
      <c r="DY32" s="149"/>
      <c r="DZ32" s="149"/>
      <c r="EA32" s="149"/>
      <c r="EB32" s="149"/>
      <c r="EC32" s="149"/>
      <c r="ED32" s="149"/>
      <c r="EE32" s="149"/>
      <c r="EF32" s="149"/>
      <c r="EG32" s="149"/>
      <c r="EH32" s="149"/>
      <c r="EI32" s="149"/>
      <c r="EJ32" s="149"/>
    </row>
    <row r="33" spans="1:141" s="110" customFormat="1" ht="15" customHeight="1" outlineLevel="1">
      <c r="A33" s="135" t="s">
        <v>174</v>
      </c>
      <c r="B33" s="367" t="s">
        <v>240</v>
      </c>
      <c r="C33" s="488" t="s">
        <v>20</v>
      </c>
      <c r="D33" s="499" t="s">
        <v>20</v>
      </c>
      <c r="E33" s="499" t="s">
        <v>20</v>
      </c>
      <c r="F33" s="497" t="s">
        <v>137</v>
      </c>
      <c r="G33" s="497"/>
      <c r="H33" s="485"/>
      <c r="I33" s="485"/>
      <c r="J33" s="136"/>
      <c r="K33" s="480"/>
      <c r="M33" s="480"/>
      <c r="N33" s="480"/>
      <c r="O33" s="480"/>
      <c r="P33" s="480"/>
      <c r="R33" s="124" t="s">
        <v>564</v>
      </c>
      <c r="S33" s="488" t="s">
        <v>575</v>
      </c>
      <c r="T33" s="124" t="s">
        <v>563</v>
      </c>
      <c r="U33" s="488"/>
      <c r="W33" s="480"/>
      <c r="X33" s="527"/>
      <c r="Y33" s="128"/>
      <c r="Z33" s="480"/>
      <c r="AA33" s="755"/>
      <c r="AB33" s="718"/>
      <c r="AC33" s="456"/>
      <c r="AD33" s="401" t="s">
        <v>575</v>
      </c>
      <c r="AE33" s="895"/>
      <c r="AF33" s="383"/>
      <c r="AG33" s="978"/>
      <c r="AH33" s="850" t="s">
        <v>1556</v>
      </c>
      <c r="AI33" s="362">
        <f>SUM(AI3:AI31)</f>
        <v>4</v>
      </c>
      <c r="AJ33" s="390">
        <f>SUM(AJ3:AJ31)</f>
        <v>17</v>
      </c>
      <c r="AK33" s="481"/>
      <c r="AL33" s="850">
        <v>2013</v>
      </c>
      <c r="AM33" s="149"/>
      <c r="AN33" s="622">
        <f>AN32</f>
        <v>28</v>
      </c>
      <c r="AO33" s="144"/>
      <c r="AP33" s="144"/>
      <c r="AQ33" s="144"/>
      <c r="AR33" s="144"/>
      <c r="AS33" s="144"/>
      <c r="AT33" s="144"/>
      <c r="AU33" s="144"/>
      <c r="AV33" s="149"/>
      <c r="AW33" s="508"/>
      <c r="AX33" s="850" t="s">
        <v>1235</v>
      </c>
      <c r="AY33" s="370">
        <f t="shared" ref="AY33:BE33" si="12">AY32/AY25</f>
        <v>0.2</v>
      </c>
      <c r="AZ33" s="370">
        <f t="shared" si="12"/>
        <v>0.8571428571428571</v>
      </c>
      <c r="BA33" s="370">
        <f t="shared" si="12"/>
        <v>0.75</v>
      </c>
      <c r="BB33" s="370">
        <f t="shared" si="12"/>
        <v>0.5</v>
      </c>
      <c r="BC33" s="370">
        <f t="shared" si="12"/>
        <v>0</v>
      </c>
      <c r="BD33" s="370">
        <f t="shared" si="12"/>
        <v>0</v>
      </c>
      <c r="BE33" s="372">
        <f t="shared" si="12"/>
        <v>0.6071428571428571</v>
      </c>
      <c r="BF33" s="481"/>
      <c r="BG33" s="188"/>
      <c r="BH33" s="188"/>
      <c r="BI33" s="188"/>
      <c r="BJ33" s="188"/>
      <c r="BK33" s="188"/>
      <c r="BL33" s="188"/>
      <c r="BM33" s="188"/>
      <c r="BN33" s="188"/>
      <c r="BO33" s="508"/>
      <c r="BP33" s="144"/>
      <c r="BQ33" s="144"/>
      <c r="BR33" s="144"/>
      <c r="BS33" s="144"/>
      <c r="BT33" s="144"/>
      <c r="BU33" s="144"/>
      <c r="BV33" s="144"/>
      <c r="BW33" s="144"/>
      <c r="BX33" s="144"/>
      <c r="BY33" s="481"/>
      <c r="BZ33" s="144"/>
      <c r="CA33" s="388">
        <f>SUM(CA3:CA32)</f>
        <v>15647.6</v>
      </c>
      <c r="CB33" s="388">
        <f>SUM(CB3:CB32)</f>
        <v>20120.260000000002</v>
      </c>
      <c r="CC33" s="144"/>
      <c r="CD33" s="144"/>
      <c r="CE33" s="389"/>
      <c r="CF33" s="389"/>
      <c r="CG33" s="144"/>
      <c r="CH33" s="144"/>
      <c r="CI33" s="144"/>
      <c r="CJ33" s="144"/>
      <c r="CK33" s="481"/>
      <c r="CL33" s="850" t="s">
        <v>1569</v>
      </c>
      <c r="CM33" s="622"/>
      <c r="CN33" s="622">
        <f>CN31+CM32</f>
        <v>57291.360000000001</v>
      </c>
      <c r="CO33" s="144"/>
      <c r="CP33" s="144"/>
      <c r="CQ33" s="144"/>
      <c r="CR33" s="144"/>
      <c r="CS33" s="144"/>
      <c r="CT33" s="144"/>
      <c r="CU33" s="144"/>
      <c r="CV33" s="144"/>
      <c r="CW33" s="144"/>
      <c r="CX33" s="144"/>
      <c r="CY33" s="144"/>
      <c r="CZ33" s="144"/>
      <c r="DA33" s="144"/>
      <c r="DB33" s="144"/>
      <c r="DC33" s="144"/>
      <c r="DD33" s="144"/>
      <c r="DE33" s="144"/>
      <c r="DF33" s="144"/>
      <c r="DG33" s="144"/>
      <c r="DH33" s="144"/>
      <c r="DI33" s="144"/>
      <c r="DJ33" s="144"/>
      <c r="DK33" s="144"/>
      <c r="DL33" s="144"/>
      <c r="DM33" s="144"/>
      <c r="DN33" s="144"/>
      <c r="DO33" s="144"/>
      <c r="DP33" s="144"/>
      <c r="DQ33" s="144"/>
      <c r="DR33" s="144"/>
      <c r="DS33" s="144"/>
      <c r="DT33" s="144"/>
      <c r="DU33" s="144"/>
      <c r="DV33" s="144"/>
      <c r="DW33" s="144"/>
      <c r="DX33" s="144"/>
      <c r="DY33" s="144"/>
      <c r="DZ33" s="144"/>
      <c r="EA33" s="144"/>
      <c r="EB33" s="144"/>
      <c r="EC33" s="144"/>
      <c r="ED33" s="144"/>
      <c r="EE33" s="144"/>
      <c r="EF33" s="144"/>
      <c r="EG33" s="144"/>
      <c r="EH33" s="144"/>
      <c r="EI33" s="144"/>
      <c r="EJ33" s="144"/>
    </row>
    <row r="34" spans="1:141" s="136" customFormat="1" ht="15" customHeight="1" outlineLevel="1">
      <c r="A34" s="135" t="s">
        <v>118</v>
      </c>
      <c r="B34" s="367" t="s">
        <v>246</v>
      </c>
      <c r="C34" s="490">
        <v>3</v>
      </c>
      <c r="D34" s="498">
        <v>5</v>
      </c>
      <c r="E34" s="499" t="s">
        <v>137</v>
      </c>
      <c r="F34" s="499" t="s">
        <v>137</v>
      </c>
      <c r="G34" s="499"/>
      <c r="H34" s="485"/>
      <c r="I34" s="485"/>
      <c r="K34" s="485"/>
      <c r="M34" s="485"/>
      <c r="N34" s="485"/>
      <c r="O34" s="485"/>
      <c r="P34" s="485"/>
      <c r="R34" s="136">
        <v>0</v>
      </c>
      <c r="S34" s="485"/>
      <c r="T34" s="136" t="s">
        <v>846</v>
      </c>
      <c r="U34" s="490"/>
      <c r="V34" s="110"/>
      <c r="W34" s="480"/>
      <c r="X34" s="527"/>
      <c r="Y34" s="138"/>
      <c r="Z34" s="498"/>
      <c r="AA34" s="761"/>
      <c r="AB34" s="717"/>
      <c r="AC34" s="456"/>
      <c r="AD34" s="428" t="s">
        <v>575</v>
      </c>
      <c r="AE34" s="897"/>
      <c r="AF34" s="369"/>
      <c r="AG34" s="980"/>
      <c r="AH34" s="307"/>
      <c r="AI34" s="224"/>
      <c r="AJ34" s="626"/>
      <c r="AK34" s="508"/>
      <c r="AL34" s="850" t="s">
        <v>1556</v>
      </c>
      <c r="AM34" s="152">
        <f>SUM(AM3:AM32)</f>
        <v>28</v>
      </c>
      <c r="AN34" s="622"/>
      <c r="AO34" s="144"/>
      <c r="AP34" s="144"/>
      <c r="AQ34" s="144"/>
      <c r="AR34" s="144"/>
      <c r="AS34" s="144"/>
      <c r="AT34" s="144"/>
      <c r="AU34" s="144"/>
      <c r="AV34" s="149"/>
      <c r="AW34" s="508"/>
      <c r="AX34" s="960" t="s">
        <v>1232</v>
      </c>
      <c r="AY34" s="724">
        <f>COUNTIFS(C6:AD6,AX34,C18:AD18,AY24)</f>
        <v>0</v>
      </c>
      <c r="AZ34" s="724">
        <f>COUNTIFS(C6:AD6,AX34,C18:AD18,AZ24)</f>
        <v>0</v>
      </c>
      <c r="BA34" s="724">
        <f>COUNTIFS(C6:AD6,AX34,C18:AD18,BA24)</f>
        <v>0</v>
      </c>
      <c r="BB34" s="724">
        <f>COUNTIFS(C6:AD6,AX34,C18:AD18,BB24)</f>
        <v>0</v>
      </c>
      <c r="BC34" s="724">
        <f>COUNTIFS(C6:AD6,AX34,C18:AD18,BC24)</f>
        <v>0</v>
      </c>
      <c r="BD34" s="724">
        <f>COUNTIFS(C6:AD6,AX34,C18:AD18,BD24)</f>
        <v>0</v>
      </c>
      <c r="BE34" s="389">
        <f>SUM(AY34:BD34)</f>
        <v>0</v>
      </c>
      <c r="BF34" s="481"/>
      <c r="BG34" s="188"/>
      <c r="BH34" s="188"/>
      <c r="BI34" s="188"/>
      <c r="BJ34" s="188"/>
      <c r="BK34" s="188"/>
      <c r="BL34" s="188"/>
      <c r="BM34" s="188"/>
      <c r="BN34" s="188"/>
      <c r="BO34" s="508"/>
      <c r="BP34" s="144"/>
      <c r="BQ34" s="144"/>
      <c r="BR34" s="144"/>
      <c r="BS34" s="144"/>
      <c r="BT34" s="144"/>
      <c r="BU34" s="144"/>
      <c r="BV34" s="144"/>
      <c r="BW34" s="144"/>
      <c r="BX34" s="144"/>
      <c r="BY34" s="481"/>
      <c r="BZ34" s="144"/>
      <c r="CA34" s="144"/>
      <c r="CB34" s="144"/>
      <c r="CC34" s="144"/>
      <c r="CD34" s="144"/>
      <c r="CE34" s="144"/>
      <c r="CF34" s="144"/>
      <c r="CG34" s="144"/>
      <c r="CH34" s="144"/>
      <c r="CI34" s="144"/>
      <c r="CJ34" s="144"/>
      <c r="CK34" s="481"/>
      <c r="CL34" s="144"/>
      <c r="CM34" s="390">
        <f>SUM(CM3:CM33)</f>
        <v>57291.360000000001</v>
      </c>
      <c r="CN34" s="390">
        <f>CN32</f>
        <v>57291.360000000001</v>
      </c>
      <c r="CO34" s="149"/>
      <c r="CP34" s="149"/>
      <c r="CQ34" s="149"/>
      <c r="CR34" s="149"/>
      <c r="CS34" s="149"/>
      <c r="CT34" s="149"/>
      <c r="CU34" s="149"/>
      <c r="CV34" s="149"/>
      <c r="CW34" s="149"/>
      <c r="CX34" s="149"/>
      <c r="CY34" s="149"/>
      <c r="CZ34" s="149"/>
      <c r="DA34" s="149"/>
      <c r="DB34" s="149"/>
      <c r="DC34" s="149"/>
      <c r="DD34" s="149"/>
      <c r="DE34" s="149"/>
      <c r="DF34" s="149"/>
      <c r="DG34" s="149"/>
      <c r="DH34" s="149"/>
      <c r="DI34" s="149"/>
      <c r="DJ34" s="149"/>
      <c r="DK34" s="149"/>
      <c r="DL34" s="149"/>
      <c r="DM34" s="149"/>
      <c r="DN34" s="149"/>
      <c r="DO34" s="149"/>
      <c r="DP34" s="149"/>
      <c r="DQ34" s="149"/>
      <c r="DR34" s="149"/>
      <c r="DS34" s="149"/>
      <c r="DT34" s="149"/>
      <c r="DU34" s="149"/>
      <c r="DV34" s="149"/>
      <c r="DW34" s="149"/>
      <c r="DX34" s="149"/>
      <c r="DY34" s="149"/>
      <c r="DZ34" s="149"/>
      <c r="EA34" s="149"/>
      <c r="EB34" s="149"/>
      <c r="EC34" s="149"/>
      <c r="ED34" s="149"/>
      <c r="EE34" s="149"/>
      <c r="EF34" s="149"/>
      <c r="EG34" s="149"/>
      <c r="EH34" s="149"/>
      <c r="EI34" s="149"/>
      <c r="EJ34" s="149"/>
    </row>
    <row r="35" spans="1:141" s="136" customFormat="1" ht="15" customHeight="1">
      <c r="A35" s="140" t="s">
        <v>374</v>
      </c>
      <c r="B35" s="367" t="s">
        <v>248</v>
      </c>
      <c r="C35" s="485"/>
      <c r="D35" s="498"/>
      <c r="E35" s="498"/>
      <c r="F35" s="498"/>
      <c r="G35" s="498"/>
      <c r="H35" s="485"/>
      <c r="I35" s="485"/>
      <c r="K35" s="485"/>
      <c r="M35" s="485"/>
      <c r="N35" s="485"/>
      <c r="O35" s="485"/>
      <c r="P35" s="485"/>
      <c r="R35" s="136" t="s">
        <v>565</v>
      </c>
      <c r="S35" s="485" t="s">
        <v>576</v>
      </c>
      <c r="T35" s="136" t="s">
        <v>584</v>
      </c>
      <c r="U35" s="485"/>
      <c r="V35" s="110"/>
      <c r="W35" s="480"/>
      <c r="X35" s="527"/>
      <c r="Y35" s="138"/>
      <c r="Z35" s="498"/>
      <c r="AA35" s="761"/>
      <c r="AB35" s="717"/>
      <c r="AC35" s="456"/>
      <c r="AD35" s="428" t="s">
        <v>1152</v>
      </c>
      <c r="AE35" s="897"/>
      <c r="AF35" s="369"/>
      <c r="AG35" s="980"/>
      <c r="AH35" s="307"/>
      <c r="AI35" s="224"/>
      <c r="AJ35" s="626"/>
      <c r="AK35" s="508"/>
      <c r="AL35" s="307"/>
      <c r="AM35" s="149"/>
      <c r="AN35" s="622"/>
      <c r="AO35" s="144"/>
      <c r="AP35" s="144"/>
      <c r="AQ35" s="144"/>
      <c r="AR35" s="144"/>
      <c r="AS35" s="144"/>
      <c r="AT35" s="144"/>
      <c r="AU35" s="149"/>
      <c r="AV35" s="149"/>
      <c r="AW35" s="508"/>
      <c r="AX35" s="850"/>
      <c r="AY35" s="370">
        <f t="shared" ref="AY35:BE35" si="13">AY34/AY25</f>
        <v>0</v>
      </c>
      <c r="AZ35" s="370">
        <f t="shared" si="13"/>
        <v>0</v>
      </c>
      <c r="BA35" s="370">
        <f t="shared" si="13"/>
        <v>0</v>
      </c>
      <c r="BB35" s="370">
        <f t="shared" si="13"/>
        <v>0</v>
      </c>
      <c r="BC35" s="370">
        <f t="shared" si="13"/>
        <v>0</v>
      </c>
      <c r="BD35" s="370">
        <f t="shared" si="13"/>
        <v>0</v>
      </c>
      <c r="BE35" s="372">
        <f t="shared" si="13"/>
        <v>0</v>
      </c>
      <c r="BF35" s="481"/>
      <c r="BG35" s="188"/>
      <c r="BH35" s="188"/>
      <c r="BI35" s="188"/>
      <c r="BJ35" s="188"/>
      <c r="BK35" s="188"/>
      <c r="BL35" s="188"/>
      <c r="BM35" s="188"/>
      <c r="BN35" s="188"/>
      <c r="BO35" s="508"/>
      <c r="BP35" s="144"/>
      <c r="BQ35" s="144"/>
      <c r="BR35" s="144"/>
      <c r="BS35" s="144"/>
      <c r="BT35" s="144"/>
      <c r="BU35" s="144"/>
      <c r="BV35" s="144"/>
      <c r="BW35" s="144"/>
      <c r="BX35" s="144"/>
      <c r="BY35" s="508"/>
      <c r="BZ35" s="144"/>
      <c r="CA35" s="144"/>
      <c r="CB35" s="144"/>
      <c r="CC35" s="149"/>
      <c r="CD35" s="144"/>
      <c r="CE35" s="951" t="s">
        <v>1174</v>
      </c>
      <c r="CF35" s="951" t="s">
        <v>1229</v>
      </c>
      <c r="CG35" s="149"/>
      <c r="CH35" s="149"/>
      <c r="CI35" s="149"/>
      <c r="CJ35" s="149"/>
      <c r="CK35" s="508"/>
      <c r="CL35" s="144"/>
      <c r="CM35" s="144"/>
      <c r="CN35" s="144"/>
      <c r="CO35" s="149"/>
      <c r="CP35" s="149"/>
      <c r="CQ35" s="149"/>
      <c r="CR35" s="149"/>
      <c r="CS35" s="149"/>
      <c r="CT35" s="149"/>
      <c r="CU35" s="149"/>
      <c r="CV35" s="149"/>
      <c r="CW35" s="149"/>
      <c r="CX35" s="149"/>
      <c r="CY35" s="149"/>
      <c r="CZ35" s="149"/>
      <c r="DA35" s="149"/>
      <c r="DB35" s="149"/>
      <c r="DC35" s="149"/>
      <c r="DD35" s="149"/>
      <c r="DE35" s="149"/>
      <c r="DF35" s="149"/>
      <c r="DG35" s="149"/>
      <c r="DH35" s="149"/>
      <c r="DI35" s="149"/>
      <c r="DJ35" s="149"/>
      <c r="DK35" s="149"/>
      <c r="DL35" s="149"/>
      <c r="DM35" s="149"/>
      <c r="DN35" s="149"/>
      <c r="DO35" s="149"/>
      <c r="DP35" s="149"/>
      <c r="DQ35" s="149"/>
      <c r="DR35" s="149"/>
      <c r="DS35" s="149"/>
      <c r="DT35" s="149"/>
      <c r="DU35" s="149"/>
      <c r="DV35" s="149"/>
      <c r="DW35" s="149"/>
      <c r="DX35" s="149"/>
      <c r="DY35" s="149"/>
      <c r="DZ35" s="149"/>
      <c r="EA35" s="149"/>
      <c r="EB35" s="149"/>
      <c r="EC35" s="149"/>
      <c r="ED35" s="149"/>
      <c r="EE35" s="149"/>
      <c r="EF35" s="149"/>
      <c r="EG35" s="149"/>
      <c r="EH35" s="149"/>
      <c r="EI35" s="149"/>
      <c r="EJ35" s="149"/>
    </row>
    <row r="36" spans="1:141" s="130" customFormat="1" ht="15" customHeight="1">
      <c r="A36" s="129" t="s">
        <v>31</v>
      </c>
      <c r="B36" s="470"/>
      <c r="D36" s="131"/>
      <c r="E36" s="131"/>
      <c r="F36" s="131"/>
      <c r="G36" s="131"/>
      <c r="H36" s="133"/>
      <c r="I36" s="133"/>
      <c r="J36" s="514"/>
      <c r="K36" s="133"/>
      <c r="L36" s="514"/>
      <c r="M36" s="133"/>
      <c r="N36" s="133"/>
      <c r="O36" s="133"/>
      <c r="Q36" s="518"/>
      <c r="R36" s="514"/>
      <c r="S36" s="133"/>
      <c r="T36" s="514"/>
      <c r="V36" s="518"/>
      <c r="X36" s="134"/>
      <c r="Y36" s="517"/>
      <c r="Z36" s="285"/>
      <c r="AA36" s="754"/>
      <c r="AB36" s="770"/>
      <c r="AC36" s="230"/>
      <c r="AD36" s="69"/>
      <c r="AE36" s="895"/>
      <c r="AF36" s="383"/>
      <c r="AG36" s="978"/>
      <c r="AH36" s="307"/>
      <c r="AI36" s="224"/>
      <c r="AJ36" s="626"/>
      <c r="AK36" s="481"/>
      <c r="AL36" s="850"/>
      <c r="AM36" s="149"/>
      <c r="AN36" s="626"/>
      <c r="AO36" s="149"/>
      <c r="AP36" s="149"/>
      <c r="AQ36" s="149"/>
      <c r="AR36" s="149"/>
      <c r="AS36" s="149"/>
      <c r="AT36" s="149"/>
      <c r="AU36" s="149"/>
      <c r="AV36" s="149"/>
      <c r="AW36" s="508"/>
      <c r="AX36" s="959" t="s">
        <v>1234</v>
      </c>
      <c r="AY36" s="725">
        <f>COUNTIFS(C6:AD6,AX36,C18:AD18,AY24)</f>
        <v>0</v>
      </c>
      <c r="AZ36" s="726">
        <f>COUNTIFS(C6:AD6,AX36,C18:AD18,AZ24)</f>
        <v>1</v>
      </c>
      <c r="BA36" s="725">
        <f>COUNTIFS(C6:AD6,AX36,C18:AD18,BA24)</f>
        <v>0</v>
      </c>
      <c r="BB36" s="725">
        <f>COUNTIFS(C6:AD6,AX36,C18:AD18,BB24)</f>
        <v>0</v>
      </c>
      <c r="BC36" s="725">
        <f>COUNTIFS(C6:AD6,AX36,C18:AD18,BC24)</f>
        <v>0</v>
      </c>
      <c r="BD36" s="725">
        <f>COUNTIFS(C6:AD6,AX36,C18:AD18,BD24)</f>
        <v>0</v>
      </c>
      <c r="BE36" s="148">
        <f>SUM(AY36:BD36)</f>
        <v>1</v>
      </c>
      <c r="BF36" s="481"/>
      <c r="BG36" s="188"/>
      <c r="BH36" s="188"/>
      <c r="BI36" s="188"/>
      <c r="BJ36" s="188"/>
      <c r="BK36" s="188"/>
      <c r="BL36" s="188"/>
      <c r="BM36" s="188"/>
      <c r="BN36" s="188"/>
      <c r="BO36" s="481"/>
      <c r="BP36" s="144"/>
      <c r="BQ36" s="144"/>
      <c r="BR36" s="144"/>
      <c r="BS36" s="144"/>
      <c r="BT36" s="144"/>
      <c r="BU36" s="144"/>
      <c r="BV36" s="149"/>
      <c r="BW36" s="149"/>
      <c r="BX36" s="149"/>
      <c r="BY36" s="508"/>
      <c r="BZ36" s="149"/>
      <c r="CA36" s="149"/>
      <c r="CB36" s="149"/>
      <c r="CC36" s="149"/>
      <c r="CD36" s="850" t="s">
        <v>1261</v>
      </c>
      <c r="CE36" s="622">
        <f>CE5</f>
        <v>0</v>
      </c>
      <c r="CF36" s="622">
        <f>CF5</f>
        <v>0</v>
      </c>
      <c r="CG36" s="149"/>
      <c r="CH36" s="149"/>
      <c r="CI36" s="149"/>
      <c r="CJ36" s="149"/>
      <c r="CK36" s="508"/>
      <c r="CL36" s="149"/>
      <c r="CM36" s="149"/>
      <c r="CN36" s="149"/>
      <c r="CO36" s="149"/>
      <c r="CP36" s="149"/>
      <c r="CQ36" s="149"/>
      <c r="CR36" s="149"/>
      <c r="CS36" s="149"/>
      <c r="CT36" s="149"/>
      <c r="CU36" s="149"/>
      <c r="CV36" s="144"/>
      <c r="CW36" s="144"/>
      <c r="CX36" s="144"/>
      <c r="CY36" s="144"/>
      <c r="CZ36" s="144"/>
      <c r="DA36" s="144"/>
      <c r="DB36" s="144"/>
      <c r="DC36" s="144"/>
      <c r="DD36" s="144"/>
      <c r="DE36" s="144"/>
      <c r="DF36" s="144"/>
      <c r="DG36" s="144"/>
      <c r="DH36" s="144"/>
      <c r="DI36" s="144"/>
      <c r="DJ36" s="144"/>
      <c r="DK36" s="144"/>
      <c r="DL36" s="144"/>
      <c r="DM36" s="144"/>
      <c r="DN36" s="144"/>
      <c r="DO36" s="144"/>
      <c r="DP36" s="144"/>
      <c r="DQ36" s="144"/>
      <c r="DR36" s="144"/>
      <c r="DS36" s="144"/>
      <c r="DT36" s="144"/>
      <c r="DU36" s="144"/>
      <c r="DV36" s="144"/>
      <c r="DW36" s="144"/>
      <c r="DX36" s="144"/>
      <c r="DY36" s="144"/>
      <c r="DZ36" s="144"/>
      <c r="EA36" s="144"/>
      <c r="EB36" s="144"/>
      <c r="EC36" s="144"/>
      <c r="ED36" s="144"/>
      <c r="EE36" s="144"/>
      <c r="EF36" s="144"/>
      <c r="EG36" s="144"/>
      <c r="EH36" s="144"/>
      <c r="EI36" s="144"/>
      <c r="EJ36" s="144"/>
      <c r="EK36" s="340"/>
    </row>
    <row r="37" spans="1:141" s="110" customFormat="1" ht="15" customHeight="1" outlineLevel="1">
      <c r="A37" s="135" t="s">
        <v>75</v>
      </c>
      <c r="B37" s="367" t="s">
        <v>240</v>
      </c>
      <c r="C37" s="491" t="s">
        <v>28</v>
      </c>
      <c r="D37" s="497" t="s">
        <v>137</v>
      </c>
      <c r="E37" s="497" t="s">
        <v>137</v>
      </c>
      <c r="F37" s="497" t="s">
        <v>137</v>
      </c>
      <c r="G37" s="497"/>
      <c r="H37" s="480"/>
      <c r="I37" s="480"/>
      <c r="K37" s="480"/>
      <c r="M37" s="480"/>
      <c r="N37" s="480"/>
      <c r="O37" s="480"/>
      <c r="P37" s="480"/>
      <c r="R37" s="111" t="s">
        <v>137</v>
      </c>
      <c r="S37" s="497" t="s">
        <v>137</v>
      </c>
      <c r="T37" s="111" t="s">
        <v>137</v>
      </c>
      <c r="U37" s="491"/>
      <c r="W37" s="480"/>
      <c r="X37" s="527"/>
      <c r="Y37" s="128"/>
      <c r="Z37" s="499" t="s">
        <v>955</v>
      </c>
      <c r="AA37" s="759"/>
      <c r="AB37" s="720"/>
      <c r="AC37" s="452"/>
      <c r="AD37" s="401" t="s">
        <v>1138</v>
      </c>
      <c r="AE37" s="895"/>
      <c r="AF37" s="383"/>
      <c r="AG37" s="978"/>
      <c r="AH37" s="307"/>
      <c r="AI37" s="224"/>
      <c r="AJ37" s="626"/>
      <c r="AK37" s="481"/>
      <c r="AL37" s="307"/>
      <c r="AM37" s="149"/>
      <c r="AN37" s="626"/>
      <c r="AO37" s="144"/>
      <c r="AP37" s="144"/>
      <c r="AQ37" s="144"/>
      <c r="AR37" s="144"/>
      <c r="AS37" s="149"/>
      <c r="AT37" s="149"/>
      <c r="AU37" s="149"/>
      <c r="AV37" s="144"/>
      <c r="AW37" s="481"/>
      <c r="AX37" s="850" t="s">
        <v>1235</v>
      </c>
      <c r="AY37" s="370">
        <f t="shared" ref="AY37:BE37" si="14">AY36/AY25</f>
        <v>0</v>
      </c>
      <c r="AZ37" s="370">
        <f t="shared" si="14"/>
        <v>0.14285714285714285</v>
      </c>
      <c r="BA37" s="370">
        <f t="shared" si="14"/>
        <v>0</v>
      </c>
      <c r="BB37" s="370">
        <f t="shared" si="14"/>
        <v>0</v>
      </c>
      <c r="BC37" s="370">
        <f t="shared" si="14"/>
        <v>0</v>
      </c>
      <c r="BD37" s="370">
        <f t="shared" si="14"/>
        <v>0</v>
      </c>
      <c r="BE37" s="370">
        <f t="shared" si="14"/>
        <v>3.5714285714285712E-2</v>
      </c>
      <c r="BF37" s="508"/>
      <c r="BG37" s="188"/>
      <c r="BH37" s="188"/>
      <c r="BI37" s="188"/>
      <c r="BJ37" s="188"/>
      <c r="BK37" s="188"/>
      <c r="BL37" s="188"/>
      <c r="BM37" s="188"/>
      <c r="BN37" s="188"/>
      <c r="BO37" s="481"/>
      <c r="BP37" s="144"/>
      <c r="BQ37" s="144"/>
      <c r="BR37" s="144"/>
      <c r="BS37" s="144"/>
      <c r="BT37" s="144"/>
      <c r="BU37" s="144"/>
      <c r="BV37" s="149"/>
      <c r="BW37" s="149"/>
      <c r="BX37" s="149"/>
      <c r="BY37" s="508"/>
      <c r="BZ37" s="149"/>
      <c r="CA37" s="149"/>
      <c r="CB37" s="149"/>
      <c r="CC37" s="149"/>
      <c r="CD37" s="850" t="s">
        <v>1262</v>
      </c>
      <c r="CE37" s="622">
        <f>CE8</f>
        <v>0</v>
      </c>
      <c r="CF37" s="622">
        <f>CF8</f>
        <v>0</v>
      </c>
      <c r="CG37" s="149"/>
      <c r="CH37" s="149"/>
      <c r="CI37" s="149"/>
      <c r="CJ37" s="149"/>
      <c r="CK37" s="508"/>
      <c r="CL37" s="149"/>
      <c r="CM37" s="149"/>
      <c r="CN37" s="149"/>
      <c r="CO37" s="149"/>
      <c r="CP37" s="149"/>
      <c r="CQ37" s="149"/>
      <c r="CR37" s="149"/>
      <c r="CS37" s="149"/>
      <c r="CT37" s="149"/>
      <c r="CU37" s="149"/>
      <c r="CV37" s="144"/>
      <c r="CW37" s="144"/>
      <c r="CX37" s="144"/>
      <c r="CY37" s="144"/>
      <c r="CZ37" s="144"/>
      <c r="DA37" s="144"/>
      <c r="DB37" s="144"/>
      <c r="DC37" s="144"/>
      <c r="DD37" s="144"/>
      <c r="DE37" s="144"/>
      <c r="DF37" s="144"/>
      <c r="DG37" s="144"/>
      <c r="DH37" s="144"/>
      <c r="DI37" s="144"/>
      <c r="DJ37" s="144"/>
      <c r="DK37" s="144"/>
      <c r="DL37" s="144"/>
      <c r="DM37" s="144"/>
      <c r="DN37" s="144"/>
      <c r="DO37" s="144"/>
      <c r="DP37" s="144"/>
      <c r="DQ37" s="144"/>
      <c r="DR37" s="144"/>
      <c r="DS37" s="144"/>
      <c r="DT37" s="144"/>
      <c r="DU37" s="144"/>
      <c r="DV37" s="144"/>
      <c r="DW37" s="144"/>
      <c r="DX37" s="144"/>
      <c r="DY37" s="144"/>
      <c r="DZ37" s="144"/>
      <c r="EA37" s="144"/>
      <c r="EB37" s="144"/>
      <c r="EC37" s="144"/>
      <c r="ED37" s="144"/>
      <c r="EE37" s="144"/>
      <c r="EF37" s="144"/>
      <c r="EG37" s="144"/>
      <c r="EH37" s="144"/>
      <c r="EI37" s="144"/>
      <c r="EJ37" s="144"/>
    </row>
    <row r="38" spans="1:141" s="110" customFormat="1" ht="15" customHeight="1" outlineLevel="1">
      <c r="A38" s="135" t="s">
        <v>76</v>
      </c>
      <c r="B38" s="367" t="s">
        <v>240</v>
      </c>
      <c r="C38" s="492" t="s">
        <v>129</v>
      </c>
      <c r="D38" s="497" t="s">
        <v>137</v>
      </c>
      <c r="E38" s="497" t="s">
        <v>137</v>
      </c>
      <c r="F38" s="497" t="s">
        <v>137</v>
      </c>
      <c r="G38" s="497"/>
      <c r="H38" s="480"/>
      <c r="I38" s="480"/>
      <c r="K38" s="480"/>
      <c r="M38" s="480"/>
      <c r="N38" s="480"/>
      <c r="O38" s="480"/>
      <c r="P38" s="480"/>
      <c r="S38" s="480"/>
      <c r="U38" s="492"/>
      <c r="W38" s="480"/>
      <c r="X38" s="527"/>
      <c r="Y38" s="128"/>
      <c r="Z38" s="499" t="s">
        <v>979</v>
      </c>
      <c r="AA38" s="759"/>
      <c r="AB38" s="720"/>
      <c r="AC38" s="457"/>
      <c r="AD38" s="401" t="s">
        <v>1139</v>
      </c>
      <c r="AE38" s="895"/>
      <c r="AF38" s="383"/>
      <c r="AG38" s="978"/>
      <c r="AH38" s="307"/>
      <c r="AI38" s="224"/>
      <c r="AJ38" s="626"/>
      <c r="AK38" s="481"/>
      <c r="AL38" s="307"/>
      <c r="AM38" s="149"/>
      <c r="AN38" s="626"/>
      <c r="AO38" s="144"/>
      <c r="AP38" s="144"/>
      <c r="AQ38" s="144"/>
      <c r="AR38" s="144"/>
      <c r="AS38" s="149"/>
      <c r="AT38" s="149"/>
      <c r="AU38" s="149"/>
      <c r="AV38" s="144"/>
      <c r="AW38" s="481"/>
      <c r="AX38" s="960" t="s">
        <v>1460</v>
      </c>
      <c r="AY38" s="724">
        <f>COUNTIFS(C6:AD6,AX38,C18:AD18,AY24)</f>
        <v>1</v>
      </c>
      <c r="AZ38" s="724">
        <f>COUNTIFS(C6:AD6,AX38,C18:AD18,AZ24)</f>
        <v>0</v>
      </c>
      <c r="BA38" s="724">
        <f>COUNTIFS(C6:AD6,AX38,C18:AD18,BA24)</f>
        <v>0</v>
      </c>
      <c r="BB38" s="724">
        <f>COUNTIFS(C6:AD6,AX38,C18:AD18,BB24)</f>
        <v>0</v>
      </c>
      <c r="BC38" s="724">
        <f>COUNTIFS(C6:AD6,AX38,C18:AD18,BC24)</f>
        <v>0</v>
      </c>
      <c r="BD38" s="724">
        <f>COUNTIFS(C6:AD6,AX38,C18:AD18,BD24)</f>
        <v>0</v>
      </c>
      <c r="BE38" s="620">
        <f>SUM(AY38:BD38)</f>
        <v>1</v>
      </c>
      <c r="BF38" s="508"/>
      <c r="BG38" s="188"/>
      <c r="BH38" s="188"/>
      <c r="BI38" s="188"/>
      <c r="BJ38" s="188"/>
      <c r="BK38" s="188"/>
      <c r="BL38" s="188"/>
      <c r="BM38" s="188"/>
      <c r="BN38" s="188"/>
      <c r="BO38" s="481"/>
      <c r="BP38" s="144"/>
      <c r="BQ38" s="144"/>
      <c r="BR38" s="144"/>
      <c r="BS38" s="149"/>
      <c r="BT38" s="149"/>
      <c r="BU38" s="149"/>
      <c r="BV38" s="149"/>
      <c r="BW38" s="149"/>
      <c r="BX38" s="149"/>
      <c r="BY38" s="508"/>
      <c r="BZ38" s="149"/>
      <c r="CA38" s="149"/>
      <c r="CB38" s="149"/>
      <c r="CC38" s="149"/>
      <c r="CD38" s="850" t="s">
        <v>1268</v>
      </c>
      <c r="CE38" s="622">
        <f>CE11</f>
        <v>0</v>
      </c>
      <c r="CF38" s="622">
        <f>CF11</f>
        <v>0</v>
      </c>
      <c r="CG38" s="149"/>
      <c r="CH38" s="149"/>
      <c r="CI38" s="149"/>
      <c r="CJ38" s="149"/>
      <c r="CK38" s="508"/>
      <c r="CL38" s="149"/>
      <c r="CM38" s="149"/>
      <c r="CN38" s="149"/>
      <c r="CO38" s="144"/>
      <c r="CP38" s="144"/>
      <c r="CQ38" s="144"/>
      <c r="CR38" s="144"/>
      <c r="CS38" s="144"/>
      <c r="CT38" s="144"/>
      <c r="CU38" s="144"/>
      <c r="CV38" s="144"/>
      <c r="CW38" s="144"/>
      <c r="CX38" s="144"/>
      <c r="CY38" s="144"/>
      <c r="CZ38" s="144"/>
      <c r="DA38" s="144"/>
      <c r="DB38" s="144"/>
      <c r="DC38" s="144"/>
      <c r="DD38" s="144"/>
      <c r="DE38" s="144"/>
      <c r="DF38" s="144"/>
      <c r="DG38" s="144"/>
      <c r="DH38" s="144"/>
      <c r="DI38" s="144"/>
      <c r="DJ38" s="144"/>
      <c r="DK38" s="144"/>
      <c r="DL38" s="144"/>
      <c r="DM38" s="144"/>
      <c r="DN38" s="144"/>
      <c r="DO38" s="144"/>
      <c r="DP38" s="144"/>
      <c r="DQ38" s="144"/>
      <c r="DR38" s="144"/>
      <c r="DS38" s="144"/>
      <c r="DT38" s="144"/>
      <c r="DU38" s="144"/>
      <c r="DV38" s="144"/>
      <c r="DW38" s="144"/>
      <c r="DX38" s="144"/>
      <c r="DY38" s="144"/>
      <c r="DZ38" s="144"/>
      <c r="EA38" s="144"/>
      <c r="EB38" s="144"/>
      <c r="EC38" s="144"/>
      <c r="ED38" s="144"/>
      <c r="EE38" s="144"/>
      <c r="EF38" s="144"/>
      <c r="EG38" s="144"/>
      <c r="EH38" s="144"/>
      <c r="EI38" s="144"/>
      <c r="EJ38" s="144"/>
    </row>
    <row r="39" spans="1:141" s="136" customFormat="1" ht="15" customHeight="1" outlineLevel="1">
      <c r="A39" s="135" t="s">
        <v>79</v>
      </c>
      <c r="B39" s="367" t="s">
        <v>247</v>
      </c>
      <c r="C39" s="490">
        <v>360</v>
      </c>
      <c r="D39" s="499"/>
      <c r="E39" s="499"/>
      <c r="F39" s="499" t="s">
        <v>137</v>
      </c>
      <c r="G39" s="499"/>
      <c r="H39" s="485"/>
      <c r="I39" s="485"/>
      <c r="K39" s="485"/>
      <c r="M39" s="485"/>
      <c r="N39" s="485"/>
      <c r="O39" s="485"/>
      <c r="P39" s="485"/>
      <c r="S39" s="485"/>
      <c r="U39" s="490"/>
      <c r="V39" s="110"/>
      <c r="W39" s="480"/>
      <c r="X39" s="527"/>
      <c r="Y39" s="138"/>
      <c r="Z39" s="498"/>
      <c r="AA39" s="761"/>
      <c r="AB39" s="717"/>
      <c r="AC39" s="458"/>
      <c r="AD39" s="428" t="s">
        <v>1139</v>
      </c>
      <c r="AE39" s="897"/>
      <c r="AF39" s="369"/>
      <c r="AG39" s="980"/>
      <c r="AH39" s="307"/>
      <c r="AI39" s="224"/>
      <c r="AJ39" s="626"/>
      <c r="AK39" s="508"/>
      <c r="AL39" s="307"/>
      <c r="AM39" s="149"/>
      <c r="AN39" s="622"/>
      <c r="AO39" s="144"/>
      <c r="AP39" s="144"/>
      <c r="AQ39" s="144"/>
      <c r="AR39" s="144"/>
      <c r="AS39" s="149"/>
      <c r="AT39" s="149"/>
      <c r="AU39" s="144"/>
      <c r="AV39" s="368"/>
      <c r="AW39" s="965"/>
      <c r="AX39" s="850" t="s">
        <v>1235</v>
      </c>
      <c r="AY39" s="370">
        <f t="shared" ref="AY39:BE39" si="15">AY38/AY25</f>
        <v>0.2</v>
      </c>
      <c r="AZ39" s="370">
        <f t="shared" si="15"/>
        <v>0</v>
      </c>
      <c r="BA39" s="370">
        <f t="shared" si="15"/>
        <v>0</v>
      </c>
      <c r="BB39" s="370">
        <f t="shared" si="15"/>
        <v>0</v>
      </c>
      <c r="BC39" s="370">
        <f t="shared" si="15"/>
        <v>0</v>
      </c>
      <c r="BD39" s="370">
        <f t="shared" si="15"/>
        <v>0</v>
      </c>
      <c r="BE39" s="370">
        <f t="shared" si="15"/>
        <v>3.5714285714285712E-2</v>
      </c>
      <c r="BF39" s="508"/>
      <c r="BG39" s="188"/>
      <c r="BH39" s="188"/>
      <c r="BI39" s="188"/>
      <c r="BJ39" s="188"/>
      <c r="BK39" s="188"/>
      <c r="BL39" s="188"/>
      <c r="BM39" s="188"/>
      <c r="BN39" s="188"/>
      <c r="BO39" s="508"/>
      <c r="BP39" s="149"/>
      <c r="BQ39" s="149"/>
      <c r="BR39" s="149"/>
      <c r="BS39" s="149"/>
      <c r="BT39" s="149"/>
      <c r="BU39" s="149"/>
      <c r="BV39" s="149"/>
      <c r="BW39" s="149"/>
      <c r="BX39" s="149"/>
      <c r="BY39" s="481"/>
      <c r="BZ39" s="149"/>
      <c r="CA39" s="149"/>
      <c r="CB39" s="149"/>
      <c r="CC39" s="144"/>
      <c r="CD39" s="850" t="s">
        <v>1263</v>
      </c>
      <c r="CE39" s="622">
        <f>CE14</f>
        <v>0</v>
      </c>
      <c r="CF39" s="622">
        <f>CF14</f>
        <v>0</v>
      </c>
      <c r="CG39" s="144"/>
      <c r="CH39" s="144"/>
      <c r="CI39" s="144"/>
      <c r="CJ39" s="144"/>
      <c r="CK39" s="481"/>
      <c r="CL39" s="149"/>
      <c r="CM39" s="149"/>
      <c r="CN39" s="149"/>
      <c r="CO39" s="144"/>
      <c r="CP39" s="144"/>
      <c r="CQ39" s="144"/>
      <c r="CR39" s="144"/>
      <c r="CS39" s="144"/>
      <c r="CT39" s="144"/>
      <c r="CU39" s="144"/>
      <c r="CV39" s="149"/>
      <c r="CW39" s="149"/>
      <c r="CX39" s="149"/>
      <c r="CY39" s="149"/>
      <c r="CZ39" s="149"/>
      <c r="DA39" s="149"/>
      <c r="DB39" s="149"/>
      <c r="DC39" s="149"/>
      <c r="DD39" s="149"/>
      <c r="DE39" s="149"/>
      <c r="DF39" s="149"/>
      <c r="DG39" s="149"/>
      <c r="DH39" s="149"/>
      <c r="DI39" s="149"/>
      <c r="DJ39" s="149"/>
      <c r="DK39" s="149"/>
      <c r="DL39" s="149"/>
      <c r="DM39" s="149"/>
      <c r="DN39" s="149"/>
      <c r="DO39" s="149"/>
      <c r="DP39" s="149"/>
      <c r="DQ39" s="149"/>
      <c r="DR39" s="149"/>
      <c r="DS39" s="149"/>
      <c r="DT39" s="149"/>
      <c r="DU39" s="149"/>
      <c r="DV39" s="149"/>
      <c r="DW39" s="149"/>
      <c r="DX39" s="149"/>
      <c r="DY39" s="149"/>
      <c r="DZ39" s="149"/>
      <c r="EA39" s="149"/>
      <c r="EB39" s="149"/>
      <c r="EC39" s="149"/>
      <c r="ED39" s="149"/>
      <c r="EE39" s="149"/>
      <c r="EF39" s="149"/>
      <c r="EG39" s="149"/>
      <c r="EH39" s="149"/>
      <c r="EI39" s="149"/>
      <c r="EJ39" s="149"/>
    </row>
    <row r="40" spans="1:141" s="110" customFormat="1" ht="15" customHeight="1">
      <c r="A40" s="135"/>
      <c r="B40" s="473"/>
      <c r="C40" s="480"/>
      <c r="D40" s="497"/>
      <c r="E40" s="497"/>
      <c r="F40" s="497"/>
      <c r="G40" s="497"/>
      <c r="H40" s="480"/>
      <c r="I40" s="480"/>
      <c r="K40" s="480"/>
      <c r="M40" s="480"/>
      <c r="N40" s="480"/>
      <c r="O40" s="480"/>
      <c r="P40" s="480"/>
      <c r="S40" s="480"/>
      <c r="U40" s="480"/>
      <c r="W40" s="480"/>
      <c r="X40" s="527"/>
      <c r="Y40" s="128"/>
      <c r="Z40" s="480"/>
      <c r="AA40" s="759"/>
      <c r="AB40" s="720"/>
      <c r="AC40" s="680"/>
      <c r="AD40" s="401"/>
      <c r="AE40" s="895"/>
      <c r="AF40" s="383"/>
      <c r="AG40" s="978"/>
      <c r="AH40" s="307"/>
      <c r="AI40" s="224"/>
      <c r="AJ40" s="626"/>
      <c r="AK40" s="481"/>
      <c r="AL40" s="307"/>
      <c r="AM40" s="149"/>
      <c r="AN40" s="626"/>
      <c r="AO40" s="144"/>
      <c r="AP40" s="144"/>
      <c r="AQ40" s="144"/>
      <c r="AR40" s="144"/>
      <c r="AS40" s="144"/>
      <c r="AT40" s="144"/>
      <c r="AU40" s="144"/>
      <c r="AV40" s="144"/>
      <c r="AW40" s="481"/>
      <c r="AX40" s="908" t="s">
        <v>1556</v>
      </c>
      <c r="AY40" s="370">
        <f t="shared" ref="AY40:BD40" si="16">AY29+AY31+AY33+AY37</f>
        <v>0.8</v>
      </c>
      <c r="AZ40" s="370">
        <f t="shared" si="16"/>
        <v>1</v>
      </c>
      <c r="BA40" s="370">
        <f t="shared" si="16"/>
        <v>0.91666666666666663</v>
      </c>
      <c r="BB40" s="370">
        <f t="shared" si="16"/>
        <v>1</v>
      </c>
      <c r="BC40" s="370">
        <f t="shared" si="16"/>
        <v>1</v>
      </c>
      <c r="BD40" s="370">
        <f t="shared" si="16"/>
        <v>1</v>
      </c>
      <c r="BE40" s="370">
        <f>BE29+BE31+BE33+BE35+BE37+BE39+BE27</f>
        <v>0.99999999999999989</v>
      </c>
      <c r="BF40" s="508"/>
      <c r="BG40" s="188"/>
      <c r="BH40" s="188"/>
      <c r="BI40" s="188"/>
      <c r="BJ40" s="188"/>
      <c r="BK40" s="188"/>
      <c r="BL40" s="188"/>
      <c r="BM40" s="188"/>
      <c r="BN40" s="188"/>
      <c r="BO40" s="481"/>
      <c r="BP40" s="149"/>
      <c r="BQ40" s="149"/>
      <c r="BR40" s="149"/>
      <c r="BS40" s="149"/>
      <c r="BT40" s="149"/>
      <c r="BU40" s="149"/>
      <c r="BV40" s="144"/>
      <c r="BW40" s="144"/>
      <c r="BX40" s="144"/>
      <c r="BY40" s="481"/>
      <c r="BZ40" s="144"/>
      <c r="CA40" s="144"/>
      <c r="CB40" s="144"/>
      <c r="CC40" s="144"/>
      <c r="CD40" s="850" t="s">
        <v>1264</v>
      </c>
      <c r="CE40" s="622">
        <f>CE17</f>
        <v>0</v>
      </c>
      <c r="CF40" s="622">
        <f>CF17</f>
        <v>2700</v>
      </c>
      <c r="CG40" s="144"/>
      <c r="CH40" s="144"/>
      <c r="CI40" s="144"/>
      <c r="CJ40" s="144"/>
      <c r="CK40" s="481"/>
      <c r="CL40" s="144"/>
      <c r="CM40" s="144"/>
      <c r="CN40" s="144"/>
      <c r="CO40" s="368"/>
      <c r="CP40" s="368"/>
      <c r="CQ40" s="368"/>
      <c r="CR40" s="368"/>
      <c r="CS40" s="368"/>
      <c r="CT40" s="368"/>
      <c r="CU40" s="368"/>
      <c r="CV40" s="144"/>
      <c r="CW40" s="144"/>
      <c r="CX40" s="144"/>
      <c r="CY40" s="144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4"/>
      <c r="DT40" s="144"/>
      <c r="DU40" s="144"/>
      <c r="DV40" s="144"/>
      <c r="DW40" s="144"/>
      <c r="DX40" s="144"/>
      <c r="DY40" s="144"/>
      <c r="DZ40" s="144"/>
      <c r="EA40" s="144"/>
      <c r="EB40" s="144"/>
      <c r="EC40" s="144"/>
      <c r="ED40" s="144"/>
      <c r="EE40" s="144"/>
      <c r="EF40" s="144"/>
      <c r="EG40" s="144"/>
      <c r="EH40" s="144"/>
      <c r="EI40" s="144"/>
      <c r="EJ40" s="144"/>
    </row>
    <row r="41" spans="1:141" s="130" customFormat="1" ht="15" customHeight="1">
      <c r="A41" s="129" t="s">
        <v>4</v>
      </c>
      <c r="B41" s="470"/>
      <c r="D41" s="131"/>
      <c r="E41" s="131"/>
      <c r="F41" s="131"/>
      <c r="G41" s="131"/>
      <c r="H41" s="133"/>
      <c r="I41" s="133"/>
      <c r="J41" s="514"/>
      <c r="K41" s="133"/>
      <c r="L41" s="514"/>
      <c r="M41" s="133"/>
      <c r="N41" s="133"/>
      <c r="O41" s="133"/>
      <c r="Q41" s="518"/>
      <c r="R41" s="514"/>
      <c r="S41" s="133"/>
      <c r="T41" s="514"/>
      <c r="V41" s="518"/>
      <c r="X41" s="134"/>
      <c r="Y41" s="517"/>
      <c r="Z41" s="285"/>
      <c r="AA41" s="754"/>
      <c r="AB41" s="754"/>
      <c r="AC41" s="230"/>
      <c r="AD41" s="69"/>
      <c r="AE41" s="895"/>
      <c r="AF41" s="383"/>
      <c r="AG41" s="978"/>
      <c r="AH41" s="307"/>
      <c r="AI41" s="224"/>
      <c r="AJ41" s="626"/>
      <c r="AK41" s="481"/>
      <c r="AL41" s="307"/>
      <c r="AM41" s="149"/>
      <c r="AN41" s="626"/>
      <c r="AO41" s="144"/>
      <c r="AP41" s="144"/>
      <c r="AQ41" s="144"/>
      <c r="AR41" s="144"/>
      <c r="AS41" s="144"/>
      <c r="AT41" s="144"/>
      <c r="AU41" s="368"/>
      <c r="AV41" s="144"/>
      <c r="AW41" s="481"/>
      <c r="AX41" s="144"/>
      <c r="AY41" s="144"/>
      <c r="AZ41" s="144"/>
      <c r="BA41" s="144"/>
      <c r="BB41" s="144"/>
      <c r="BC41" s="144"/>
      <c r="BD41" s="144"/>
      <c r="BE41" s="144"/>
      <c r="BF41" s="481"/>
      <c r="BG41" s="188"/>
      <c r="BH41" s="188"/>
      <c r="BI41" s="188"/>
      <c r="BJ41" s="188"/>
      <c r="BK41" s="188"/>
      <c r="BL41" s="188"/>
      <c r="BM41" s="188"/>
      <c r="BN41" s="188"/>
      <c r="BO41" s="481"/>
      <c r="BP41" s="149"/>
      <c r="BQ41" s="149"/>
      <c r="BR41" s="149"/>
      <c r="BS41" s="149"/>
      <c r="BT41" s="149"/>
      <c r="BU41" s="149"/>
      <c r="BV41" s="144"/>
      <c r="BW41" s="144"/>
      <c r="BX41" s="144"/>
      <c r="BY41" s="965"/>
      <c r="BZ41" s="144"/>
      <c r="CA41" s="144"/>
      <c r="CB41" s="144"/>
      <c r="CC41" s="368"/>
      <c r="CD41" s="850" t="s">
        <v>1265</v>
      </c>
      <c r="CE41" s="622">
        <f>CE20</f>
        <v>0</v>
      </c>
      <c r="CF41" s="622">
        <f>CF20</f>
        <v>4500</v>
      </c>
      <c r="CG41" s="368"/>
      <c r="CH41" s="368"/>
      <c r="CI41" s="368"/>
      <c r="CJ41" s="368"/>
      <c r="CK41" s="965"/>
      <c r="CL41" s="144"/>
      <c r="CM41" s="144"/>
      <c r="CN41" s="144"/>
      <c r="CO41" s="144"/>
      <c r="CP41" s="144"/>
      <c r="CQ41" s="144"/>
      <c r="CR41" s="144"/>
      <c r="CS41" s="144"/>
      <c r="CT41" s="144"/>
      <c r="CU41" s="144"/>
      <c r="CV41" s="144"/>
      <c r="CW41" s="144"/>
      <c r="CX41" s="144"/>
      <c r="CY41" s="144"/>
      <c r="CZ41" s="144"/>
      <c r="DA41" s="144"/>
      <c r="DB41" s="144"/>
      <c r="DC41" s="144"/>
      <c r="DD41" s="144"/>
      <c r="DE41" s="144"/>
      <c r="DF41" s="144"/>
      <c r="DG41" s="144"/>
      <c r="DH41" s="144"/>
      <c r="DI41" s="144"/>
      <c r="DJ41" s="144"/>
      <c r="DK41" s="144"/>
      <c r="DL41" s="144"/>
      <c r="DM41" s="144"/>
      <c r="DN41" s="144"/>
      <c r="DO41" s="144"/>
      <c r="DP41" s="144"/>
      <c r="DQ41" s="144"/>
      <c r="DR41" s="144"/>
      <c r="DS41" s="144"/>
      <c r="DT41" s="144"/>
      <c r="DU41" s="144"/>
      <c r="DV41" s="144"/>
      <c r="DW41" s="144"/>
      <c r="DX41" s="144"/>
      <c r="DY41" s="144"/>
      <c r="DZ41" s="144"/>
      <c r="EA41" s="144"/>
      <c r="EB41" s="144"/>
      <c r="EC41" s="144"/>
      <c r="ED41" s="144"/>
      <c r="EE41" s="144"/>
      <c r="EF41" s="144"/>
      <c r="EG41" s="144"/>
      <c r="EH41" s="144"/>
      <c r="EI41" s="144"/>
      <c r="EJ41" s="144"/>
      <c r="EK41" s="340"/>
    </row>
    <row r="42" spans="1:141" s="110" customFormat="1" ht="15" customHeight="1" outlineLevel="1">
      <c r="A42" s="135" t="s">
        <v>64</v>
      </c>
      <c r="B42" s="367" t="s">
        <v>240</v>
      </c>
      <c r="C42" s="487" t="s">
        <v>62</v>
      </c>
      <c r="D42" s="497" t="s">
        <v>32</v>
      </c>
      <c r="E42" s="503" t="s">
        <v>32</v>
      </c>
      <c r="F42" s="497" t="s">
        <v>32</v>
      </c>
      <c r="G42" s="497"/>
      <c r="H42" s="480"/>
      <c r="I42" s="480"/>
      <c r="K42" s="480"/>
      <c r="M42" s="480"/>
      <c r="N42" s="480"/>
      <c r="O42" s="480"/>
      <c r="P42" s="480"/>
      <c r="R42" s="111" t="s">
        <v>32</v>
      </c>
      <c r="S42" s="497" t="s">
        <v>32</v>
      </c>
      <c r="T42" s="111" t="s">
        <v>32</v>
      </c>
      <c r="U42" s="487"/>
      <c r="V42" s="110" t="s">
        <v>867</v>
      </c>
      <c r="W42" s="480" t="s">
        <v>867</v>
      </c>
      <c r="X42" s="527"/>
      <c r="Y42" s="128"/>
      <c r="Z42" s="499" t="s">
        <v>980</v>
      </c>
      <c r="AA42" s="757" t="s">
        <v>1475</v>
      </c>
      <c r="AB42" s="713"/>
      <c r="AC42" s="457"/>
      <c r="AD42" s="401" t="s">
        <v>376</v>
      </c>
      <c r="AE42" s="895"/>
      <c r="AF42" s="383"/>
      <c r="AG42" s="978"/>
      <c r="AH42" s="307"/>
      <c r="AI42" s="224"/>
      <c r="AJ42" s="626"/>
      <c r="AK42" s="481"/>
      <c r="AL42" s="307"/>
      <c r="AM42" s="149"/>
      <c r="AN42" s="626"/>
      <c r="AO42" s="144"/>
      <c r="AP42" s="144"/>
      <c r="AQ42" s="144"/>
      <c r="AR42" s="144"/>
      <c r="AS42" s="368"/>
      <c r="AT42" s="368"/>
      <c r="AU42" s="144"/>
      <c r="AV42" s="149"/>
      <c r="AW42" s="508"/>
      <c r="AX42" s="144"/>
      <c r="AY42" s="144"/>
      <c r="AZ42" s="144"/>
      <c r="BA42" s="144"/>
      <c r="BB42" s="144"/>
      <c r="BC42" s="144"/>
      <c r="BD42" s="144"/>
      <c r="BE42" s="144"/>
      <c r="BF42" s="481"/>
      <c r="BG42" s="188"/>
      <c r="BH42" s="188"/>
      <c r="BI42" s="188"/>
      <c r="BJ42" s="188"/>
      <c r="BK42" s="188"/>
      <c r="BL42" s="188"/>
      <c r="BM42" s="188"/>
      <c r="BN42" s="188"/>
      <c r="BO42" s="481"/>
      <c r="BP42" s="149"/>
      <c r="BQ42" s="149"/>
      <c r="BR42" s="149"/>
      <c r="BS42" s="144"/>
      <c r="BT42" s="144"/>
      <c r="BU42" s="144"/>
      <c r="BV42" s="368"/>
      <c r="BW42" s="368"/>
      <c r="BX42" s="368"/>
      <c r="BY42" s="481"/>
      <c r="BZ42" s="368"/>
      <c r="CA42" s="368"/>
      <c r="CB42" s="368"/>
      <c r="CC42" s="144"/>
      <c r="CD42" s="850" t="s">
        <v>1266</v>
      </c>
      <c r="CE42" s="622">
        <f>CE23</f>
        <v>850</v>
      </c>
      <c r="CF42" s="622">
        <f>CF23</f>
        <v>10789</v>
      </c>
      <c r="CG42" s="144"/>
      <c r="CH42" s="144"/>
      <c r="CI42" s="144"/>
      <c r="CJ42" s="144"/>
      <c r="CK42" s="481"/>
      <c r="CL42" s="368"/>
      <c r="CM42" s="368"/>
      <c r="CN42" s="368"/>
      <c r="CO42" s="144"/>
      <c r="CP42" s="144"/>
      <c r="CQ42" s="144"/>
      <c r="CR42" s="144"/>
      <c r="CS42" s="144"/>
      <c r="CT42" s="144"/>
      <c r="CU42" s="144"/>
      <c r="CV42" s="144"/>
      <c r="CW42" s="144"/>
      <c r="CX42" s="144"/>
      <c r="CY42" s="144"/>
      <c r="CZ42" s="144"/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4"/>
      <c r="DL42" s="144"/>
      <c r="DM42" s="144"/>
      <c r="DN42" s="144"/>
      <c r="DO42" s="144"/>
      <c r="DP42" s="144"/>
      <c r="DQ42" s="144"/>
      <c r="DR42" s="144"/>
      <c r="DS42" s="144"/>
      <c r="DT42" s="144"/>
      <c r="DU42" s="144"/>
      <c r="DV42" s="144"/>
      <c r="DW42" s="144"/>
      <c r="DX42" s="144"/>
      <c r="DY42" s="144"/>
      <c r="DZ42" s="144"/>
      <c r="EA42" s="144"/>
      <c r="EB42" s="144"/>
      <c r="EC42" s="144"/>
      <c r="ED42" s="144"/>
      <c r="EE42" s="144"/>
      <c r="EF42" s="144"/>
      <c r="EG42" s="144"/>
      <c r="EH42" s="144"/>
      <c r="EI42" s="144"/>
      <c r="EJ42" s="144"/>
    </row>
    <row r="43" spans="1:141" s="110" customFormat="1" ht="15" customHeight="1">
      <c r="A43" s="135"/>
      <c r="B43" s="473"/>
      <c r="C43" s="480"/>
      <c r="D43" s="497"/>
      <c r="E43" s="497"/>
      <c r="F43" s="497"/>
      <c r="G43" s="497"/>
      <c r="H43" s="480"/>
      <c r="I43" s="480"/>
      <c r="K43" s="480"/>
      <c r="M43" s="480"/>
      <c r="N43" s="480"/>
      <c r="O43" s="480"/>
      <c r="P43" s="480"/>
      <c r="S43" s="480"/>
      <c r="U43" s="480"/>
      <c r="W43" s="480"/>
      <c r="X43" s="527"/>
      <c r="Y43" s="128"/>
      <c r="Z43" s="480"/>
      <c r="AA43" s="759"/>
      <c r="AB43" s="720"/>
      <c r="AC43" s="680"/>
      <c r="AD43" s="401"/>
      <c r="AE43" s="895"/>
      <c r="AF43" s="383"/>
      <c r="AG43" s="978"/>
      <c r="AH43" s="307"/>
      <c r="AI43" s="224"/>
      <c r="AJ43" s="626"/>
      <c r="AK43" s="481"/>
      <c r="AL43" s="307"/>
      <c r="AM43" s="149"/>
      <c r="AN43" s="626"/>
      <c r="AO43" s="144"/>
      <c r="AP43" s="144"/>
      <c r="AQ43" s="144"/>
      <c r="AR43" s="144"/>
      <c r="AS43" s="144"/>
      <c r="AT43" s="144"/>
      <c r="AU43" s="144"/>
      <c r="AV43" s="144"/>
      <c r="AW43" s="481"/>
      <c r="AX43" s="144"/>
      <c r="AY43" s="144"/>
      <c r="AZ43" s="144"/>
      <c r="BA43" s="144"/>
      <c r="BB43" s="144"/>
      <c r="BC43" s="144"/>
      <c r="BD43" s="144"/>
      <c r="BE43" s="144"/>
      <c r="BF43" s="965"/>
      <c r="BG43" s="188"/>
      <c r="BH43" s="188"/>
      <c r="BI43" s="188"/>
      <c r="BJ43" s="188"/>
      <c r="BK43" s="188"/>
      <c r="BL43" s="188"/>
      <c r="BM43" s="188"/>
      <c r="BN43" s="188"/>
      <c r="BO43" s="481"/>
      <c r="BP43" s="144"/>
      <c r="BQ43" s="144"/>
      <c r="BR43" s="144"/>
      <c r="BS43" s="144"/>
      <c r="BT43" s="144"/>
      <c r="BU43" s="144"/>
      <c r="BV43" s="144"/>
      <c r="BW43" s="144"/>
      <c r="BX43" s="144"/>
      <c r="BY43" s="481"/>
      <c r="BZ43" s="144"/>
      <c r="CA43" s="144"/>
      <c r="CB43" s="144"/>
      <c r="CC43" s="144"/>
      <c r="CD43" s="362" t="s">
        <v>1267</v>
      </c>
      <c r="CE43" s="622">
        <f>CE26</f>
        <v>6459.6</v>
      </c>
      <c r="CF43" s="622">
        <f>CF26</f>
        <v>18369.940000000002</v>
      </c>
      <c r="CG43" s="144"/>
      <c r="CH43" s="144"/>
      <c r="CI43" s="144"/>
      <c r="CJ43" s="144"/>
      <c r="CK43" s="481"/>
      <c r="CL43" s="144"/>
      <c r="CM43" s="144"/>
      <c r="CN43" s="144"/>
      <c r="CO43" s="149"/>
      <c r="CP43" s="149"/>
      <c r="CQ43" s="149"/>
      <c r="CR43" s="149"/>
      <c r="CS43" s="149"/>
      <c r="CT43" s="149"/>
      <c r="CU43" s="149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44"/>
      <c r="DI43" s="144"/>
      <c r="DJ43" s="144"/>
      <c r="DK43" s="144"/>
      <c r="DL43" s="144"/>
      <c r="DM43" s="144"/>
      <c r="DN43" s="144"/>
      <c r="DO43" s="144"/>
      <c r="DP43" s="144"/>
      <c r="DQ43" s="144"/>
      <c r="DR43" s="144"/>
      <c r="DS43" s="144"/>
      <c r="DT43" s="144"/>
      <c r="DU43" s="144"/>
      <c r="DV43" s="144"/>
      <c r="DW43" s="144"/>
      <c r="DX43" s="144"/>
      <c r="DY43" s="144"/>
      <c r="DZ43" s="144"/>
      <c r="EA43" s="144"/>
      <c r="EB43" s="144"/>
      <c r="EC43" s="144"/>
      <c r="ED43" s="144"/>
      <c r="EE43" s="144"/>
      <c r="EF43" s="144"/>
      <c r="EG43" s="144"/>
      <c r="EH43" s="144"/>
      <c r="EI43" s="144"/>
      <c r="EJ43" s="144"/>
    </row>
    <row r="44" spans="1:141" s="130" customFormat="1" ht="15" customHeight="1">
      <c r="A44" s="129" t="s">
        <v>89</v>
      </c>
      <c r="B44" s="470"/>
      <c r="D44" s="131"/>
      <c r="E44" s="131"/>
      <c r="F44" s="131"/>
      <c r="G44" s="131"/>
      <c r="H44" s="133"/>
      <c r="I44" s="133"/>
      <c r="J44" s="514"/>
      <c r="K44" s="133"/>
      <c r="L44" s="514"/>
      <c r="M44" s="133"/>
      <c r="N44" s="133"/>
      <c r="O44" s="133"/>
      <c r="Q44" s="518"/>
      <c r="R44" s="514"/>
      <c r="S44" s="133"/>
      <c r="T44" s="514"/>
      <c r="V44" s="518"/>
      <c r="X44" s="134"/>
      <c r="Y44" s="517"/>
      <c r="Z44" s="285"/>
      <c r="AA44" s="754"/>
      <c r="AB44" s="754"/>
      <c r="AC44" s="230"/>
      <c r="AD44" s="69"/>
      <c r="AE44" s="895"/>
      <c r="AF44" s="383"/>
      <c r="AG44" s="978"/>
      <c r="AH44" s="307"/>
      <c r="AI44" s="224"/>
      <c r="AJ44" s="626"/>
      <c r="AK44" s="481"/>
      <c r="AL44" s="307"/>
      <c r="AM44" s="149"/>
      <c r="AN44" s="626"/>
      <c r="AO44" s="144"/>
      <c r="AP44" s="144"/>
      <c r="AQ44" s="144"/>
      <c r="AR44" s="144"/>
      <c r="AS44" s="144"/>
      <c r="AT44" s="144"/>
      <c r="AU44" s="149"/>
      <c r="AV44" s="144"/>
      <c r="AW44" s="481"/>
      <c r="AX44" s="144"/>
      <c r="AY44" s="144"/>
      <c r="AZ44" s="144"/>
      <c r="BA44" s="144"/>
      <c r="BB44" s="144"/>
      <c r="BC44" s="144"/>
      <c r="BD44" s="144"/>
      <c r="BE44" s="144"/>
      <c r="BF44" s="481"/>
      <c r="BG44" s="188"/>
      <c r="BH44" s="188"/>
      <c r="BI44" s="188"/>
      <c r="BJ44" s="188"/>
      <c r="BK44" s="188"/>
      <c r="BL44" s="188"/>
      <c r="BM44" s="188"/>
      <c r="BN44" s="188"/>
      <c r="BO44" s="481"/>
      <c r="BP44" s="144"/>
      <c r="BQ44" s="144"/>
      <c r="BR44" s="144"/>
      <c r="BS44" s="368"/>
      <c r="BT44" s="368"/>
      <c r="BU44" s="368"/>
      <c r="BV44" s="144"/>
      <c r="BW44" s="144"/>
      <c r="BX44" s="144"/>
      <c r="BY44" s="508"/>
      <c r="BZ44" s="144"/>
      <c r="CA44" s="144"/>
      <c r="CB44" s="144"/>
      <c r="CC44" s="149"/>
      <c r="CD44" s="362" t="s">
        <v>1553</v>
      </c>
      <c r="CE44" s="622">
        <f>CE31</f>
        <v>15647.6</v>
      </c>
      <c r="CF44" s="622">
        <f>CF31</f>
        <v>20120.260000000002</v>
      </c>
      <c r="CG44" s="149"/>
      <c r="CH44" s="149"/>
      <c r="CI44" s="149"/>
      <c r="CJ44" s="149"/>
      <c r="CK44" s="508"/>
      <c r="CL44" s="144"/>
      <c r="CM44" s="144"/>
      <c r="CN44" s="144"/>
      <c r="CO44" s="144"/>
      <c r="CP44" s="144"/>
      <c r="CQ44" s="144"/>
      <c r="CR44" s="144"/>
      <c r="CS44" s="144"/>
      <c r="CT44" s="144"/>
      <c r="CU44" s="144"/>
      <c r="CV44" s="144"/>
      <c r="CW44" s="144"/>
      <c r="CX44" s="144"/>
      <c r="CY44" s="144"/>
      <c r="CZ44" s="144"/>
      <c r="DA44" s="144"/>
      <c r="DB44" s="144"/>
      <c r="DC44" s="144"/>
      <c r="DD44" s="144"/>
      <c r="DE44" s="144"/>
      <c r="DF44" s="144"/>
      <c r="DG44" s="144"/>
      <c r="DH44" s="144"/>
      <c r="DI44" s="144"/>
      <c r="DJ44" s="144"/>
      <c r="DK44" s="144"/>
      <c r="DL44" s="144"/>
      <c r="DM44" s="144"/>
      <c r="DN44" s="144"/>
      <c r="DO44" s="144"/>
      <c r="DP44" s="144"/>
      <c r="DQ44" s="144"/>
      <c r="DR44" s="144"/>
      <c r="DS44" s="144"/>
      <c r="DT44" s="144"/>
      <c r="DU44" s="144"/>
      <c r="DV44" s="144"/>
      <c r="DW44" s="144"/>
      <c r="DX44" s="144"/>
      <c r="DY44" s="144"/>
      <c r="DZ44" s="144"/>
      <c r="EA44" s="144"/>
      <c r="EB44" s="144"/>
      <c r="EC44" s="144"/>
      <c r="ED44" s="144"/>
      <c r="EE44" s="144"/>
      <c r="EF44" s="144"/>
      <c r="EG44" s="144"/>
      <c r="EH44" s="144"/>
      <c r="EI44" s="144"/>
      <c r="EJ44" s="144"/>
      <c r="EK44" s="340"/>
    </row>
    <row r="45" spans="1:141" s="110" customFormat="1" ht="15" customHeight="1" outlineLevel="1">
      <c r="A45" s="135" t="s">
        <v>124</v>
      </c>
      <c r="B45" s="367" t="s">
        <v>240</v>
      </c>
      <c r="C45" s="480" t="s">
        <v>125</v>
      </c>
      <c r="D45" s="497" t="s">
        <v>125</v>
      </c>
      <c r="E45" s="497" t="s">
        <v>125</v>
      </c>
      <c r="F45" s="480" t="s">
        <v>125</v>
      </c>
      <c r="G45" s="497" t="s">
        <v>125</v>
      </c>
      <c r="H45" s="497" t="s">
        <v>377</v>
      </c>
      <c r="I45" s="480" t="s">
        <v>392</v>
      </c>
      <c r="J45" s="111" t="s">
        <v>377</v>
      </c>
      <c r="K45" s="497" t="s">
        <v>377</v>
      </c>
      <c r="L45" s="111" t="s">
        <v>377</v>
      </c>
      <c r="M45" s="497"/>
      <c r="N45" s="497"/>
      <c r="O45" s="497"/>
      <c r="P45" s="480"/>
      <c r="R45" s="111" t="s">
        <v>392</v>
      </c>
      <c r="S45" s="497" t="s">
        <v>377</v>
      </c>
      <c r="T45" s="111" t="s">
        <v>377</v>
      </c>
      <c r="U45" s="480"/>
      <c r="V45" s="110" t="s">
        <v>377</v>
      </c>
      <c r="W45" s="511" t="s">
        <v>870</v>
      </c>
      <c r="X45" s="528" t="s">
        <v>888</v>
      </c>
      <c r="Y45" s="126"/>
      <c r="Z45" s="499" t="s">
        <v>377</v>
      </c>
      <c r="AA45" s="757" t="s">
        <v>377</v>
      </c>
      <c r="AB45" s="713"/>
      <c r="AC45" s="459"/>
      <c r="AD45" s="401" t="s">
        <v>1153</v>
      </c>
      <c r="AE45" s="895"/>
      <c r="AF45" s="383"/>
      <c r="AG45" s="978"/>
      <c r="AH45" s="307"/>
      <c r="AI45" s="224"/>
      <c r="AJ45" s="626"/>
      <c r="AK45" s="481"/>
      <c r="AL45" s="307"/>
      <c r="AM45" s="149"/>
      <c r="AN45" s="626"/>
      <c r="AO45" s="149"/>
      <c r="AP45" s="149"/>
      <c r="AQ45" s="149"/>
      <c r="AR45" s="149"/>
      <c r="AS45" s="149"/>
      <c r="AT45" s="149"/>
      <c r="AU45" s="144"/>
      <c r="AV45" s="149"/>
      <c r="AW45" s="508"/>
      <c r="AX45" s="149"/>
      <c r="AY45" s="144"/>
      <c r="AZ45" s="144"/>
      <c r="BA45" s="144"/>
      <c r="BB45" s="144"/>
      <c r="BC45" s="144"/>
      <c r="BD45" s="144"/>
      <c r="BE45" s="144"/>
      <c r="BF45" s="481"/>
      <c r="BG45" s="188"/>
      <c r="BH45" s="188"/>
      <c r="BI45" s="188"/>
      <c r="BJ45" s="188"/>
      <c r="BK45" s="188"/>
      <c r="BL45" s="188"/>
      <c r="BM45" s="188"/>
      <c r="BN45" s="188"/>
      <c r="BO45" s="481"/>
      <c r="BP45" s="368"/>
      <c r="BQ45" s="368"/>
      <c r="BR45" s="368"/>
      <c r="BS45" s="144"/>
      <c r="BT45" s="144"/>
      <c r="BU45" s="144"/>
      <c r="BV45" s="149"/>
      <c r="BW45" s="149"/>
      <c r="BX45" s="149"/>
      <c r="BY45" s="481"/>
      <c r="BZ45" s="149"/>
      <c r="CA45" s="149"/>
      <c r="CB45" s="149"/>
      <c r="CC45" s="144"/>
      <c r="CD45" s="149"/>
      <c r="CE45" s="149"/>
      <c r="CF45" s="149"/>
      <c r="CG45" s="144"/>
      <c r="CH45" s="144"/>
      <c r="CI45" s="144"/>
      <c r="CJ45" s="144"/>
      <c r="CK45" s="481"/>
      <c r="CL45" s="144"/>
      <c r="CM45" s="144"/>
      <c r="CN45" s="144"/>
      <c r="CO45" s="144"/>
      <c r="CP45" s="144"/>
      <c r="CQ45" s="144"/>
      <c r="CR45" s="144"/>
      <c r="CS45" s="144"/>
      <c r="CT45" s="144"/>
      <c r="CU45" s="144"/>
      <c r="CV45" s="144"/>
      <c r="CW45" s="144"/>
      <c r="CX45" s="144"/>
      <c r="CY45" s="144"/>
      <c r="CZ45" s="144"/>
      <c r="DA45" s="144"/>
      <c r="DB45" s="144"/>
      <c r="DC45" s="144"/>
      <c r="DD45" s="144"/>
      <c r="DE45" s="144"/>
      <c r="DF45" s="144"/>
      <c r="DG45" s="144"/>
      <c r="DH45" s="144"/>
      <c r="DI45" s="144"/>
      <c r="DJ45" s="144"/>
      <c r="DK45" s="144"/>
      <c r="DL45" s="144"/>
      <c r="DM45" s="144"/>
      <c r="DN45" s="144"/>
      <c r="DO45" s="144"/>
      <c r="DP45" s="144"/>
      <c r="DQ45" s="144"/>
      <c r="DR45" s="144"/>
      <c r="DS45" s="144"/>
      <c r="DT45" s="144"/>
      <c r="DU45" s="144"/>
      <c r="DV45" s="144"/>
      <c r="DW45" s="144"/>
      <c r="DX45" s="144"/>
      <c r="DY45" s="144"/>
      <c r="DZ45" s="144"/>
      <c r="EA45" s="144"/>
      <c r="EB45" s="144"/>
      <c r="EC45" s="144"/>
      <c r="ED45" s="144"/>
      <c r="EE45" s="144"/>
      <c r="EF45" s="144"/>
      <c r="EG45" s="144"/>
      <c r="EH45" s="144"/>
      <c r="EI45" s="144"/>
      <c r="EJ45" s="144"/>
    </row>
    <row r="46" spans="1:141" s="110" customFormat="1" ht="15" customHeight="1" outlineLevel="1">
      <c r="A46" s="135" t="s">
        <v>76</v>
      </c>
      <c r="B46" s="367" t="s">
        <v>240</v>
      </c>
      <c r="C46" s="480" t="s">
        <v>120</v>
      </c>
      <c r="D46" s="497" t="s">
        <v>135</v>
      </c>
      <c r="E46" s="497" t="s">
        <v>140</v>
      </c>
      <c r="F46" s="497" t="s">
        <v>175</v>
      </c>
      <c r="G46" s="497"/>
      <c r="H46" s="513" t="s">
        <v>135</v>
      </c>
      <c r="I46" s="513"/>
      <c r="J46" s="151" t="s">
        <v>135</v>
      </c>
      <c r="K46" s="513"/>
      <c r="L46" s="151" t="s">
        <v>128</v>
      </c>
      <c r="M46" s="513"/>
      <c r="N46" s="513"/>
      <c r="O46" s="513"/>
      <c r="P46" s="480"/>
      <c r="R46" s="111" t="s">
        <v>566</v>
      </c>
      <c r="S46" s="497" t="s">
        <v>135</v>
      </c>
      <c r="T46" s="111" t="s">
        <v>585</v>
      </c>
      <c r="U46" s="480"/>
      <c r="V46" s="110" t="s">
        <v>868</v>
      </c>
      <c r="W46" s="480"/>
      <c r="X46" s="527" t="s">
        <v>120</v>
      </c>
      <c r="Y46" s="128"/>
      <c r="Z46" s="499" t="s">
        <v>981</v>
      </c>
      <c r="AA46" s="755"/>
      <c r="AB46" s="718"/>
      <c r="AC46" s="459"/>
      <c r="AD46" s="401" t="s">
        <v>1154</v>
      </c>
      <c r="AE46" s="895"/>
      <c r="AF46" s="383"/>
      <c r="AG46" s="978"/>
      <c r="AH46" s="307"/>
      <c r="AI46" s="224"/>
      <c r="AJ46" s="626"/>
      <c r="AK46" s="481"/>
      <c r="AL46" s="307"/>
      <c r="AM46" s="149"/>
      <c r="AN46" s="626"/>
      <c r="AO46" s="149"/>
      <c r="AP46" s="149"/>
      <c r="AQ46" s="149"/>
      <c r="AR46" s="149"/>
      <c r="AS46" s="144"/>
      <c r="AT46" s="144"/>
      <c r="AU46" s="144"/>
      <c r="AV46" s="149"/>
      <c r="AW46" s="508"/>
      <c r="AX46" s="149"/>
      <c r="AY46" s="149"/>
      <c r="AZ46" s="149"/>
      <c r="BA46" s="149"/>
      <c r="BB46" s="149"/>
      <c r="BC46" s="149"/>
      <c r="BD46" s="149"/>
      <c r="BE46" s="149"/>
      <c r="BF46" s="508"/>
      <c r="BG46" s="188"/>
      <c r="BH46" s="188"/>
      <c r="BI46" s="188"/>
      <c r="BJ46" s="188"/>
      <c r="BK46" s="188"/>
      <c r="BL46" s="188"/>
      <c r="BM46" s="188"/>
      <c r="BN46" s="188"/>
      <c r="BO46" s="481"/>
      <c r="BP46" s="144"/>
      <c r="BQ46" s="144"/>
      <c r="BR46" s="144"/>
      <c r="BS46" s="144"/>
      <c r="BT46" s="144"/>
      <c r="BU46" s="144"/>
      <c r="BV46" s="144"/>
      <c r="BW46" s="144"/>
      <c r="BX46" s="144"/>
      <c r="BY46" s="481"/>
      <c r="BZ46" s="144"/>
      <c r="CA46" s="144"/>
      <c r="CB46" s="144"/>
      <c r="CC46" s="144"/>
      <c r="CD46" s="144"/>
      <c r="CE46" s="144"/>
      <c r="CF46" s="144"/>
      <c r="CG46" s="144"/>
      <c r="CH46" s="144"/>
      <c r="CI46" s="144"/>
      <c r="CJ46" s="144"/>
      <c r="CK46" s="481"/>
      <c r="CL46" s="149"/>
      <c r="CM46" s="149"/>
      <c r="CN46" s="149"/>
      <c r="CO46" s="149"/>
      <c r="CP46" s="149"/>
      <c r="CQ46" s="149"/>
      <c r="CR46" s="149"/>
      <c r="CS46" s="149"/>
      <c r="CT46" s="149"/>
      <c r="CU46" s="149"/>
      <c r="CV46" s="144"/>
      <c r="CW46" s="144"/>
      <c r="CX46" s="144"/>
      <c r="CY46" s="144"/>
      <c r="CZ46" s="144"/>
      <c r="DA46" s="144"/>
      <c r="DB46" s="144"/>
      <c r="DC46" s="144"/>
      <c r="DD46" s="144"/>
      <c r="DE46" s="144"/>
      <c r="DF46" s="144"/>
      <c r="DG46" s="144"/>
      <c r="DH46" s="144"/>
      <c r="DI46" s="144"/>
      <c r="DJ46" s="144"/>
      <c r="DK46" s="144"/>
      <c r="DL46" s="144"/>
      <c r="DM46" s="144"/>
      <c r="DN46" s="144"/>
      <c r="DO46" s="144"/>
      <c r="DP46" s="144"/>
      <c r="DQ46" s="144"/>
      <c r="DR46" s="144"/>
      <c r="DS46" s="144"/>
      <c r="DT46" s="144"/>
      <c r="DU46" s="144"/>
      <c r="DV46" s="144"/>
      <c r="DW46" s="144"/>
      <c r="DX46" s="144"/>
      <c r="DY46" s="144"/>
      <c r="DZ46" s="144"/>
      <c r="EA46" s="144"/>
      <c r="EB46" s="144"/>
      <c r="EC46" s="144"/>
      <c r="ED46" s="144"/>
      <c r="EE46" s="144"/>
      <c r="EF46" s="144"/>
      <c r="EG46" s="144"/>
      <c r="EH46" s="144"/>
      <c r="EI46" s="144"/>
      <c r="EJ46" s="144"/>
    </row>
    <row r="47" spans="1:141" s="110" customFormat="1" ht="15" customHeight="1" outlineLevel="1">
      <c r="A47" s="135" t="s">
        <v>75</v>
      </c>
      <c r="B47" s="367" t="s">
        <v>240</v>
      </c>
      <c r="C47" s="480" t="s">
        <v>127</v>
      </c>
      <c r="D47" s="497" t="s">
        <v>136</v>
      </c>
      <c r="E47" s="497" t="s">
        <v>141</v>
      </c>
      <c r="F47" s="497" t="s">
        <v>176</v>
      </c>
      <c r="G47" s="497"/>
      <c r="H47" s="485" t="s">
        <v>386</v>
      </c>
      <c r="I47" s="485"/>
      <c r="J47" s="136"/>
      <c r="K47" s="480"/>
      <c r="M47" s="480"/>
      <c r="N47" s="480"/>
      <c r="O47" s="480"/>
      <c r="P47" s="480"/>
      <c r="S47" s="480"/>
      <c r="U47" s="480"/>
      <c r="V47" s="110" t="s">
        <v>869</v>
      </c>
      <c r="W47" s="480"/>
      <c r="X47" s="527"/>
      <c r="Y47" s="128"/>
      <c r="Z47" s="499" t="s">
        <v>982</v>
      </c>
      <c r="AA47" s="755"/>
      <c r="AB47" s="718"/>
      <c r="AC47" s="459"/>
      <c r="AD47" s="401" t="s">
        <v>1155</v>
      </c>
      <c r="AE47" s="895"/>
      <c r="AF47" s="383"/>
      <c r="AG47" s="978"/>
      <c r="AH47" s="307"/>
      <c r="AI47" s="224"/>
      <c r="AJ47" s="626"/>
      <c r="AK47" s="481"/>
      <c r="AL47" s="307"/>
      <c r="AM47" s="149"/>
      <c r="AN47" s="626"/>
      <c r="AO47" s="149"/>
      <c r="AP47" s="149"/>
      <c r="AQ47" s="149"/>
      <c r="AR47" s="149"/>
      <c r="AS47" s="144"/>
      <c r="AT47" s="144"/>
      <c r="AU47" s="149"/>
      <c r="AV47" s="149"/>
      <c r="AW47" s="508"/>
      <c r="AX47" s="149"/>
      <c r="AY47" s="149"/>
      <c r="AZ47" s="149"/>
      <c r="BA47" s="149"/>
      <c r="BB47" s="149"/>
      <c r="BC47" s="149"/>
      <c r="BD47" s="149"/>
      <c r="BE47" s="149"/>
      <c r="BF47" s="481"/>
      <c r="BG47" s="188"/>
      <c r="BH47" s="188"/>
      <c r="BI47" s="188"/>
      <c r="BJ47" s="188"/>
      <c r="BK47" s="188"/>
      <c r="BL47" s="188"/>
      <c r="BM47" s="188"/>
      <c r="BN47" s="188"/>
      <c r="BO47" s="481"/>
      <c r="BP47" s="144"/>
      <c r="BQ47" s="144"/>
      <c r="BR47" s="144"/>
      <c r="BS47" s="149"/>
      <c r="BT47" s="144"/>
      <c r="BU47" s="144"/>
      <c r="BV47" s="144"/>
      <c r="BW47" s="144"/>
      <c r="BX47" s="144"/>
      <c r="BY47" s="508"/>
      <c r="BZ47" s="144"/>
      <c r="CA47" s="144"/>
      <c r="CB47" s="144"/>
      <c r="CC47" s="144"/>
      <c r="CD47" s="144"/>
      <c r="CE47" s="144"/>
      <c r="CF47" s="144"/>
      <c r="CG47" s="144"/>
      <c r="CH47" s="144"/>
      <c r="CI47" s="144"/>
      <c r="CJ47" s="149"/>
      <c r="CK47" s="508"/>
      <c r="CL47" s="149"/>
      <c r="CM47" s="149"/>
      <c r="CN47" s="149"/>
      <c r="CO47" s="149"/>
      <c r="CP47" s="149"/>
      <c r="CQ47" s="149"/>
      <c r="CR47" s="149"/>
      <c r="CS47" s="149"/>
      <c r="CT47" s="149"/>
      <c r="CU47" s="149"/>
      <c r="CV47" s="144"/>
      <c r="CW47" s="144"/>
      <c r="CX47" s="144"/>
      <c r="CY47" s="144"/>
      <c r="CZ47" s="144"/>
      <c r="DA47" s="144"/>
      <c r="DB47" s="144"/>
      <c r="DC47" s="144"/>
      <c r="DD47" s="144"/>
      <c r="DE47" s="144"/>
      <c r="DF47" s="144"/>
      <c r="DG47" s="144"/>
      <c r="DH47" s="144"/>
      <c r="DI47" s="144"/>
      <c r="DJ47" s="144"/>
      <c r="DK47" s="144"/>
      <c r="DL47" s="144"/>
      <c r="DM47" s="144"/>
      <c r="DN47" s="144"/>
      <c r="DO47" s="144"/>
      <c r="DP47" s="144"/>
      <c r="DQ47" s="144"/>
      <c r="DR47" s="144"/>
      <c r="DS47" s="144"/>
      <c r="DT47" s="144"/>
      <c r="DU47" s="144"/>
      <c r="DV47" s="144"/>
      <c r="DW47" s="144"/>
      <c r="DX47" s="144"/>
      <c r="DY47" s="144"/>
      <c r="DZ47" s="144"/>
      <c r="EA47" s="144"/>
      <c r="EB47" s="144"/>
      <c r="EC47" s="144"/>
      <c r="ED47" s="144"/>
      <c r="EE47" s="144"/>
      <c r="EF47" s="144"/>
      <c r="EG47" s="144"/>
      <c r="EH47" s="144"/>
      <c r="EI47" s="144"/>
      <c r="EJ47" s="144"/>
    </row>
    <row r="48" spans="1:141" s="136" customFormat="1" ht="15" customHeight="1" outlineLevel="1">
      <c r="A48" s="135" t="s">
        <v>132</v>
      </c>
      <c r="B48" s="367" t="s">
        <v>247</v>
      </c>
      <c r="C48" s="485">
        <v>264</v>
      </c>
      <c r="D48" s="498">
        <v>352</v>
      </c>
      <c r="E48" s="498">
        <v>545</v>
      </c>
      <c r="F48" s="498">
        <v>1500</v>
      </c>
      <c r="G48" s="498">
        <v>600</v>
      </c>
      <c r="H48" s="498">
        <v>170</v>
      </c>
      <c r="I48" s="498">
        <v>700</v>
      </c>
      <c r="J48" s="137">
        <v>700</v>
      </c>
      <c r="K48" s="498">
        <v>252</v>
      </c>
      <c r="L48" s="136" t="s">
        <v>403</v>
      </c>
      <c r="M48" s="485">
        <v>170</v>
      </c>
      <c r="N48" s="498"/>
      <c r="O48" s="498"/>
      <c r="P48" s="485"/>
      <c r="R48" s="136">
        <v>1059</v>
      </c>
      <c r="S48" s="485">
        <v>410</v>
      </c>
      <c r="T48" s="136">
        <v>150</v>
      </c>
      <c r="U48" s="485"/>
      <c r="V48" s="136">
        <v>300</v>
      </c>
      <c r="W48" s="485"/>
      <c r="X48" s="529" t="s">
        <v>887</v>
      </c>
      <c r="Y48" s="150">
        <v>1024</v>
      </c>
      <c r="Z48" s="498">
        <v>1013</v>
      </c>
      <c r="AA48" s="749" t="s">
        <v>1476</v>
      </c>
      <c r="AB48" s="723"/>
      <c r="AC48" s="459"/>
      <c r="AD48" s="428">
        <v>967</v>
      </c>
      <c r="AE48" s="897"/>
      <c r="AF48" s="369"/>
      <c r="AG48" s="980"/>
      <c r="AH48" s="307"/>
      <c r="AI48" s="224"/>
      <c r="AJ48" s="626"/>
      <c r="AK48" s="508"/>
      <c r="AL48" s="307"/>
      <c r="AM48" s="149"/>
      <c r="AN48" s="622"/>
      <c r="AO48" s="149"/>
      <c r="AP48" s="149"/>
      <c r="AQ48" s="149"/>
      <c r="AR48" s="149"/>
      <c r="AS48" s="149"/>
      <c r="AT48" s="149"/>
      <c r="AU48" s="149"/>
      <c r="AV48" s="144"/>
      <c r="AW48" s="481"/>
      <c r="AX48" s="149"/>
      <c r="AY48" s="149"/>
      <c r="AZ48" s="149"/>
      <c r="BA48" s="149"/>
      <c r="BB48" s="149"/>
      <c r="BC48" s="149"/>
      <c r="BD48" s="149"/>
      <c r="BE48" s="149"/>
      <c r="BF48" s="481"/>
      <c r="BG48" s="188"/>
      <c r="BH48" s="188"/>
      <c r="BI48" s="188"/>
      <c r="BJ48" s="188"/>
      <c r="BK48" s="188"/>
      <c r="BL48" s="188"/>
      <c r="BM48" s="188"/>
      <c r="BN48" s="188"/>
      <c r="BO48" s="508"/>
      <c r="BP48" s="149"/>
      <c r="BQ48" s="149"/>
      <c r="BR48" s="149"/>
      <c r="BS48" s="144"/>
      <c r="BT48" s="144"/>
      <c r="BU48" s="144"/>
      <c r="BV48" s="144"/>
      <c r="BW48" s="144"/>
      <c r="BX48" s="144"/>
      <c r="BY48" s="508"/>
      <c r="BZ48" s="144"/>
      <c r="CA48" s="144"/>
      <c r="CB48" s="144"/>
      <c r="CC48" s="144"/>
      <c r="CD48" s="144"/>
      <c r="CE48" s="144"/>
      <c r="CF48" s="144"/>
      <c r="CG48" s="144"/>
      <c r="CH48" s="144"/>
      <c r="CI48" s="144"/>
      <c r="CJ48" s="149"/>
      <c r="CK48" s="508"/>
      <c r="CL48" s="149"/>
      <c r="CM48" s="149"/>
      <c r="CN48" s="149"/>
      <c r="CO48" s="149"/>
      <c r="CP48" s="149"/>
      <c r="CQ48" s="149"/>
      <c r="CR48" s="149"/>
      <c r="CS48" s="149"/>
      <c r="CT48" s="149"/>
      <c r="CU48" s="149"/>
      <c r="CV48" s="149"/>
      <c r="CW48" s="149"/>
      <c r="CX48" s="149"/>
      <c r="CY48" s="149"/>
      <c r="CZ48" s="149"/>
      <c r="DA48" s="149"/>
      <c r="DB48" s="149"/>
      <c r="DC48" s="149"/>
      <c r="DD48" s="149"/>
      <c r="DE48" s="149"/>
      <c r="DF48" s="149"/>
      <c r="DG48" s="149"/>
      <c r="DH48" s="149"/>
      <c r="DI48" s="149"/>
      <c r="DJ48" s="149"/>
      <c r="DK48" s="149"/>
      <c r="DL48" s="149"/>
      <c r="DM48" s="149"/>
      <c r="DN48" s="149"/>
      <c r="DO48" s="149"/>
      <c r="DP48" s="149"/>
      <c r="DQ48" s="149"/>
      <c r="DR48" s="149"/>
      <c r="DS48" s="149"/>
      <c r="DT48" s="149"/>
      <c r="DU48" s="149"/>
      <c r="DV48" s="149"/>
      <c r="DW48" s="149"/>
      <c r="DX48" s="149"/>
      <c r="DY48" s="149"/>
      <c r="DZ48" s="149"/>
      <c r="EA48" s="149"/>
      <c r="EB48" s="149"/>
      <c r="EC48" s="149"/>
      <c r="ED48" s="149"/>
      <c r="EE48" s="149"/>
      <c r="EF48" s="149"/>
      <c r="EG48" s="149"/>
      <c r="EH48" s="149"/>
      <c r="EI48" s="149"/>
      <c r="EJ48" s="149"/>
    </row>
    <row r="49" spans="1:140" s="136" customFormat="1" ht="15" customHeight="1" outlineLevel="1">
      <c r="A49" s="135" t="s">
        <v>121</v>
      </c>
      <c r="B49" s="474" t="s">
        <v>240</v>
      </c>
      <c r="C49" s="485">
        <v>2</v>
      </c>
      <c r="D49" s="485">
        <v>1</v>
      </c>
      <c r="E49" s="485">
        <v>1</v>
      </c>
      <c r="F49" s="485">
        <v>1</v>
      </c>
      <c r="G49" s="485"/>
      <c r="H49" s="485">
        <v>1</v>
      </c>
      <c r="I49" s="485">
        <v>2</v>
      </c>
      <c r="J49" s="136">
        <v>1</v>
      </c>
      <c r="K49" s="485">
        <v>1</v>
      </c>
      <c r="L49" s="136">
        <v>2</v>
      </c>
      <c r="M49" s="485"/>
      <c r="N49" s="485"/>
      <c r="O49" s="485"/>
      <c r="P49" s="485"/>
      <c r="R49" s="136">
        <v>3</v>
      </c>
      <c r="S49" s="485">
        <v>1</v>
      </c>
      <c r="T49" s="136">
        <v>1</v>
      </c>
      <c r="U49" s="485"/>
      <c r="V49" s="136">
        <v>1</v>
      </c>
      <c r="W49" s="485"/>
      <c r="X49" s="527"/>
      <c r="Y49" s="138"/>
      <c r="Z49" s="498">
        <v>1</v>
      </c>
      <c r="AA49" s="761"/>
      <c r="AB49" s="717"/>
      <c r="AC49" s="459"/>
      <c r="AD49" s="428">
        <v>2</v>
      </c>
      <c r="AE49" s="897"/>
      <c r="AF49" s="369"/>
      <c r="AG49" s="980"/>
      <c r="AH49" s="307"/>
      <c r="AI49" s="224"/>
      <c r="AJ49" s="626"/>
      <c r="AK49" s="508"/>
      <c r="AL49" s="307"/>
      <c r="AM49" s="149"/>
      <c r="AN49" s="622"/>
      <c r="AO49" s="144"/>
      <c r="AP49" s="144"/>
      <c r="AQ49" s="144"/>
      <c r="AR49" s="144"/>
      <c r="AS49" s="149"/>
      <c r="AT49" s="149"/>
      <c r="AU49" s="149"/>
      <c r="AV49" s="144"/>
      <c r="AW49" s="481"/>
      <c r="AX49" s="144"/>
      <c r="AY49" s="149"/>
      <c r="AZ49" s="149"/>
      <c r="BA49" s="149"/>
      <c r="BB49" s="149"/>
      <c r="BC49" s="149"/>
      <c r="BD49" s="149"/>
      <c r="BE49" s="149"/>
      <c r="BF49" s="508"/>
      <c r="BG49" s="188"/>
      <c r="BH49" s="188"/>
      <c r="BI49" s="188"/>
      <c r="BJ49" s="188"/>
      <c r="BK49" s="188"/>
      <c r="BL49" s="188"/>
      <c r="BM49" s="188"/>
      <c r="BN49" s="188"/>
      <c r="BO49" s="508"/>
      <c r="BP49" s="144"/>
      <c r="BQ49" s="144"/>
      <c r="BR49" s="144"/>
      <c r="BS49" s="149"/>
      <c r="BT49" s="144"/>
      <c r="BU49" s="144"/>
      <c r="BV49" s="144"/>
      <c r="BW49" s="144"/>
      <c r="BX49" s="144"/>
      <c r="BY49" s="508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2"/>
      <c r="CK49" s="508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9"/>
      <c r="CW49" s="149"/>
      <c r="CX49" s="149"/>
      <c r="CY49" s="149"/>
      <c r="CZ49" s="149"/>
      <c r="DA49" s="149"/>
      <c r="DB49" s="149"/>
      <c r="DC49" s="149"/>
      <c r="DD49" s="149"/>
      <c r="DE49" s="149"/>
      <c r="DF49" s="149"/>
      <c r="DG49" s="149"/>
      <c r="DH49" s="149"/>
      <c r="DI49" s="149"/>
      <c r="DJ49" s="149"/>
      <c r="DK49" s="149"/>
      <c r="DL49" s="149"/>
      <c r="DM49" s="149"/>
      <c r="DN49" s="149"/>
      <c r="DO49" s="149"/>
      <c r="DP49" s="149"/>
      <c r="DQ49" s="149"/>
      <c r="DR49" s="149"/>
      <c r="DS49" s="149"/>
      <c r="DT49" s="149"/>
      <c r="DU49" s="149"/>
      <c r="DV49" s="149"/>
      <c r="DW49" s="149"/>
      <c r="DX49" s="149"/>
      <c r="DY49" s="149"/>
      <c r="DZ49" s="149"/>
      <c r="EA49" s="149"/>
      <c r="EB49" s="149"/>
      <c r="EC49" s="149"/>
      <c r="ED49" s="149"/>
      <c r="EE49" s="149"/>
      <c r="EF49" s="149"/>
      <c r="EG49" s="149"/>
      <c r="EH49" s="149"/>
      <c r="EI49" s="149"/>
      <c r="EJ49" s="149"/>
    </row>
    <row r="50" spans="1:140" s="136" customFormat="1" ht="15" customHeight="1" outlineLevel="1">
      <c r="A50" s="135" t="s">
        <v>122</v>
      </c>
      <c r="B50" s="367" t="s">
        <v>248</v>
      </c>
      <c r="C50" s="485">
        <v>88</v>
      </c>
      <c r="D50" s="498">
        <v>88</v>
      </c>
      <c r="E50" s="498">
        <v>88</v>
      </c>
      <c r="F50" s="498">
        <v>88</v>
      </c>
      <c r="G50" s="498"/>
      <c r="H50" s="498">
        <v>88</v>
      </c>
      <c r="I50" s="498">
        <v>75</v>
      </c>
      <c r="J50" s="137">
        <v>88</v>
      </c>
      <c r="K50" s="498">
        <v>88</v>
      </c>
      <c r="L50" s="137">
        <v>88</v>
      </c>
      <c r="M50" s="498"/>
      <c r="N50" s="498"/>
      <c r="O50" s="498"/>
      <c r="P50" s="485"/>
      <c r="R50" s="136" t="s">
        <v>567</v>
      </c>
      <c r="S50" s="485" t="s">
        <v>577</v>
      </c>
      <c r="T50" s="136" t="s">
        <v>586</v>
      </c>
      <c r="U50" s="485"/>
      <c r="W50" s="485"/>
      <c r="X50" s="527"/>
      <c r="Y50" s="138"/>
      <c r="Z50" s="498" t="s">
        <v>983</v>
      </c>
      <c r="AA50" s="761"/>
      <c r="AB50" s="717"/>
      <c r="AC50" s="457"/>
      <c r="AD50" s="428" t="s">
        <v>1156</v>
      </c>
      <c r="AE50" s="897"/>
      <c r="AF50" s="369"/>
      <c r="AG50" s="980"/>
      <c r="AH50" s="307"/>
      <c r="AI50" s="224"/>
      <c r="AJ50" s="626"/>
      <c r="AK50" s="508"/>
      <c r="AL50" s="307"/>
      <c r="AM50" s="149"/>
      <c r="AN50" s="622"/>
      <c r="AO50" s="144"/>
      <c r="AP50" s="144"/>
      <c r="AQ50" s="144"/>
      <c r="AR50" s="144"/>
      <c r="AS50" s="149"/>
      <c r="AT50" s="149"/>
      <c r="AU50" s="144"/>
      <c r="AV50" s="144"/>
      <c r="AW50" s="481"/>
      <c r="AX50" s="144"/>
      <c r="AY50" s="144"/>
      <c r="AZ50" s="144"/>
      <c r="BA50" s="144"/>
      <c r="BB50" s="144"/>
      <c r="BC50" s="144"/>
      <c r="BD50" s="144"/>
      <c r="BE50" s="144"/>
      <c r="BF50" s="508"/>
      <c r="BG50" s="188"/>
      <c r="BH50" s="188"/>
      <c r="BI50" s="188"/>
      <c r="BJ50" s="188"/>
      <c r="BK50" s="188"/>
      <c r="BL50" s="188"/>
      <c r="BM50" s="188"/>
      <c r="BN50" s="188"/>
      <c r="BO50" s="508"/>
      <c r="BP50" s="144"/>
      <c r="BQ50" s="144"/>
      <c r="BR50" s="144"/>
      <c r="BS50" s="144"/>
      <c r="BT50" s="144"/>
      <c r="BU50" s="144"/>
      <c r="BV50" s="144"/>
      <c r="BW50" s="144"/>
      <c r="BX50" s="144"/>
      <c r="BY50" s="508"/>
      <c r="BZ50" s="144"/>
      <c r="CA50" s="144"/>
      <c r="CB50" s="144"/>
      <c r="CC50" s="144"/>
      <c r="CD50" s="144"/>
      <c r="CE50" s="144"/>
      <c r="CF50" s="144"/>
      <c r="CG50" s="144"/>
      <c r="CH50" s="144"/>
      <c r="CI50" s="142"/>
      <c r="CJ50" s="144"/>
      <c r="CK50" s="481"/>
      <c r="CL50" s="144"/>
      <c r="CM50" s="144"/>
      <c r="CN50" s="144"/>
      <c r="CO50" s="144"/>
      <c r="CP50" s="144"/>
      <c r="CQ50" s="144"/>
      <c r="CR50" s="144"/>
      <c r="CS50" s="144"/>
      <c r="CT50" s="144"/>
      <c r="CU50" s="149"/>
      <c r="CV50" s="149"/>
      <c r="CW50" s="149"/>
      <c r="CX50" s="149"/>
      <c r="CY50" s="149"/>
      <c r="CZ50" s="149"/>
      <c r="DA50" s="149"/>
      <c r="DB50" s="149"/>
      <c r="DC50" s="149"/>
      <c r="DD50" s="149"/>
      <c r="DE50" s="149"/>
      <c r="DF50" s="149"/>
      <c r="DG50" s="149"/>
      <c r="DH50" s="149"/>
      <c r="DI50" s="149"/>
      <c r="DJ50" s="149"/>
      <c r="DK50" s="149"/>
      <c r="DL50" s="149"/>
      <c r="DM50" s="149"/>
      <c r="DN50" s="149"/>
      <c r="DO50" s="149"/>
      <c r="DP50" s="149"/>
      <c r="DQ50" s="149"/>
      <c r="DR50" s="149"/>
      <c r="DS50" s="149"/>
      <c r="DT50" s="149"/>
      <c r="DU50" s="149"/>
      <c r="DV50" s="149"/>
      <c r="DW50" s="149"/>
      <c r="DX50" s="149"/>
      <c r="DY50" s="149"/>
      <c r="DZ50" s="149"/>
      <c r="EA50" s="149"/>
      <c r="EB50" s="149"/>
      <c r="EC50" s="149"/>
      <c r="ED50" s="149"/>
      <c r="EE50" s="149"/>
      <c r="EF50" s="149"/>
      <c r="EG50" s="149"/>
      <c r="EH50" s="149"/>
      <c r="EI50" s="149"/>
      <c r="EJ50" s="149"/>
    </row>
    <row r="51" spans="1:140" s="136" customFormat="1" ht="15" customHeight="1" outlineLevel="1">
      <c r="A51" s="135" t="s">
        <v>1119</v>
      </c>
      <c r="B51" s="474" t="s">
        <v>240</v>
      </c>
      <c r="C51" s="485">
        <v>0.7</v>
      </c>
      <c r="D51" s="485">
        <v>0.7</v>
      </c>
      <c r="E51" s="485">
        <v>0.7</v>
      </c>
      <c r="F51" s="485">
        <v>0.7</v>
      </c>
      <c r="G51" s="485"/>
      <c r="H51" s="498">
        <v>0.7</v>
      </c>
      <c r="I51" s="498">
        <v>0.6</v>
      </c>
      <c r="J51" s="137">
        <v>0.7</v>
      </c>
      <c r="K51" s="498">
        <v>0.7</v>
      </c>
      <c r="L51" s="137">
        <v>0.7</v>
      </c>
      <c r="M51" s="498"/>
      <c r="N51" s="498"/>
      <c r="O51" s="498"/>
      <c r="P51" s="485"/>
      <c r="R51" s="136">
        <v>0.5</v>
      </c>
      <c r="S51" s="485">
        <v>0.7</v>
      </c>
      <c r="T51" s="136">
        <v>0.7</v>
      </c>
      <c r="U51" s="485"/>
      <c r="W51" s="485"/>
      <c r="X51" s="527"/>
      <c r="Y51" s="138" t="s">
        <v>893</v>
      </c>
      <c r="Z51" s="498">
        <v>0.72</v>
      </c>
      <c r="AA51" s="761"/>
      <c r="AB51" s="717"/>
      <c r="AC51" s="457"/>
      <c r="AD51" s="428"/>
      <c r="AE51" s="897"/>
      <c r="AF51" s="369"/>
      <c r="AG51" s="980"/>
      <c r="AH51" s="307"/>
      <c r="AI51" s="224"/>
      <c r="AJ51" s="626"/>
      <c r="AK51" s="508"/>
      <c r="AL51" s="307"/>
      <c r="AM51" s="149"/>
      <c r="AN51" s="622"/>
      <c r="AO51" s="368"/>
      <c r="AP51" s="368"/>
      <c r="AQ51" s="368"/>
      <c r="AR51" s="368"/>
      <c r="AS51" s="144"/>
      <c r="AT51" s="144"/>
      <c r="AU51" s="144"/>
      <c r="AV51" s="144"/>
      <c r="AW51" s="481"/>
      <c r="AX51" s="368"/>
      <c r="AY51" s="144"/>
      <c r="AZ51" s="144"/>
      <c r="BA51" s="144"/>
      <c r="BB51" s="144"/>
      <c r="BC51" s="144"/>
      <c r="BD51" s="144"/>
      <c r="BE51" s="144"/>
      <c r="BF51" s="508"/>
      <c r="BG51" s="188"/>
      <c r="BH51" s="188"/>
      <c r="BI51" s="188"/>
      <c r="BJ51" s="188"/>
      <c r="BK51" s="188"/>
      <c r="BL51" s="188"/>
      <c r="BM51" s="188"/>
      <c r="BN51" s="188"/>
      <c r="BO51" s="481"/>
      <c r="BP51" s="149"/>
      <c r="BQ51" s="149"/>
      <c r="BR51" s="144"/>
      <c r="BS51" s="144"/>
      <c r="BT51" s="144"/>
      <c r="BU51" s="144"/>
      <c r="BV51" s="144"/>
      <c r="BW51" s="144"/>
      <c r="BX51" s="144"/>
      <c r="BY51" s="481"/>
      <c r="BZ51" s="144"/>
      <c r="CA51" s="144"/>
      <c r="CB51" s="144"/>
      <c r="CC51" s="144"/>
      <c r="CD51" s="144"/>
      <c r="CE51" s="144"/>
      <c r="CF51" s="144"/>
      <c r="CG51" s="144"/>
      <c r="CH51" s="144"/>
      <c r="CI51" s="144"/>
      <c r="CJ51" s="144"/>
      <c r="CK51" s="481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9"/>
      <c r="CW51" s="149"/>
      <c r="CX51" s="149"/>
      <c r="CY51" s="149"/>
      <c r="CZ51" s="149"/>
      <c r="DA51" s="149"/>
      <c r="DB51" s="149"/>
      <c r="DC51" s="149"/>
      <c r="DD51" s="149"/>
      <c r="DE51" s="149"/>
      <c r="DF51" s="149"/>
      <c r="DG51" s="149"/>
      <c r="DH51" s="149"/>
      <c r="DI51" s="149"/>
      <c r="DJ51" s="149"/>
      <c r="DK51" s="149"/>
      <c r="DL51" s="149"/>
      <c r="DM51" s="149"/>
      <c r="DN51" s="149"/>
      <c r="DO51" s="149"/>
      <c r="DP51" s="149"/>
      <c r="DQ51" s="149"/>
      <c r="DR51" s="149"/>
      <c r="DS51" s="149"/>
      <c r="DT51" s="149"/>
      <c r="DU51" s="149"/>
      <c r="DV51" s="149"/>
      <c r="DW51" s="149"/>
      <c r="DX51" s="149"/>
      <c r="DY51" s="149"/>
      <c r="DZ51" s="149"/>
      <c r="EA51" s="149"/>
      <c r="EB51" s="149"/>
      <c r="EC51" s="149"/>
      <c r="ED51" s="149"/>
      <c r="EE51" s="149"/>
      <c r="EF51" s="149"/>
      <c r="EG51" s="149"/>
      <c r="EH51" s="149"/>
      <c r="EI51" s="149"/>
    </row>
    <row r="52" spans="1:140" s="110" customFormat="1" ht="15" customHeight="1">
      <c r="A52" s="135"/>
      <c r="B52" s="475"/>
      <c r="C52" s="487"/>
      <c r="D52" s="497"/>
      <c r="E52" s="497"/>
      <c r="F52" s="497"/>
      <c r="G52" s="497"/>
      <c r="H52" s="480"/>
      <c r="I52" s="480"/>
      <c r="K52" s="480"/>
      <c r="M52" s="480"/>
      <c r="N52" s="480"/>
      <c r="O52" s="480"/>
      <c r="P52" s="480"/>
      <c r="S52" s="480"/>
      <c r="U52" s="487"/>
      <c r="W52" s="480"/>
      <c r="X52" s="527"/>
      <c r="Y52" s="128"/>
      <c r="Z52" s="480"/>
      <c r="AA52" s="759"/>
      <c r="AB52" s="720"/>
      <c r="AC52" s="680"/>
      <c r="AD52" s="401"/>
      <c r="AE52" s="895"/>
      <c r="AF52" s="383"/>
      <c r="AG52" s="978"/>
      <c r="AH52" s="307"/>
      <c r="AI52" s="224"/>
      <c r="AJ52" s="626"/>
      <c r="AK52" s="481"/>
      <c r="AL52" s="307"/>
      <c r="AM52" s="149"/>
      <c r="AN52" s="626"/>
      <c r="AO52" s="144"/>
      <c r="AP52" s="144"/>
      <c r="AQ52" s="144"/>
      <c r="AR52" s="144"/>
      <c r="AS52" s="144"/>
      <c r="AT52" s="144"/>
      <c r="AU52" s="144"/>
      <c r="AV52" s="149"/>
      <c r="AW52" s="508"/>
      <c r="AX52" s="144"/>
      <c r="AY52" s="368"/>
      <c r="AZ52" s="368"/>
      <c r="BA52" s="368"/>
      <c r="BB52" s="368"/>
      <c r="BC52" s="368"/>
      <c r="BD52" s="368"/>
      <c r="BE52" s="368"/>
      <c r="BF52" s="481"/>
      <c r="BG52" s="188"/>
      <c r="BH52" s="188"/>
      <c r="BI52" s="188"/>
      <c r="BJ52" s="188"/>
      <c r="BK52" s="188"/>
      <c r="BL52" s="188"/>
      <c r="BM52" s="188"/>
      <c r="BN52" s="188"/>
      <c r="BO52" s="508"/>
      <c r="BP52" s="149"/>
      <c r="BQ52" s="149"/>
      <c r="BR52" s="142"/>
      <c r="BS52" s="144"/>
      <c r="BT52" s="144"/>
      <c r="BU52" s="144"/>
      <c r="BV52" s="144"/>
      <c r="BW52" s="144"/>
      <c r="BX52" s="144"/>
      <c r="BY52" s="481"/>
      <c r="BZ52" s="144"/>
      <c r="CA52" s="144"/>
      <c r="CB52" s="144"/>
      <c r="CC52" s="144"/>
      <c r="CD52" s="144"/>
      <c r="CE52" s="144"/>
      <c r="CF52" s="144"/>
      <c r="CG52" s="144"/>
      <c r="CH52" s="144"/>
      <c r="CI52" s="144"/>
      <c r="CJ52" s="144"/>
      <c r="CK52" s="481"/>
      <c r="CL52" s="144"/>
      <c r="CM52" s="144"/>
      <c r="CN52" s="144"/>
      <c r="CO52" s="144"/>
      <c r="CP52" s="144"/>
      <c r="CQ52" s="144"/>
      <c r="CR52" s="144"/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4"/>
      <c r="DE52" s="144"/>
      <c r="DF52" s="144"/>
      <c r="DG52" s="144"/>
      <c r="DH52" s="144"/>
      <c r="DI52" s="144"/>
      <c r="DJ52" s="144"/>
      <c r="DK52" s="144"/>
      <c r="DL52" s="144"/>
      <c r="DM52" s="144"/>
      <c r="DN52" s="144"/>
      <c r="DO52" s="144"/>
      <c r="DP52" s="144"/>
      <c r="DQ52" s="144"/>
      <c r="DR52" s="144"/>
      <c r="DS52" s="144"/>
      <c r="DT52" s="144"/>
      <c r="DU52" s="144"/>
      <c r="DV52" s="144"/>
      <c r="DW52" s="144"/>
      <c r="DX52" s="144"/>
      <c r="DY52" s="144"/>
      <c r="DZ52" s="144"/>
      <c r="EA52" s="144"/>
      <c r="EB52" s="144"/>
      <c r="EC52" s="144"/>
      <c r="ED52" s="144"/>
      <c r="EE52" s="144"/>
      <c r="EF52" s="144"/>
      <c r="EG52" s="144"/>
      <c r="EH52" s="144"/>
      <c r="EI52" s="144"/>
    </row>
    <row r="53" spans="1:140" s="130" customFormat="1" ht="15" customHeight="1">
      <c r="A53" s="129" t="s">
        <v>90</v>
      </c>
      <c r="B53" s="470"/>
      <c r="D53" s="131"/>
      <c r="E53" s="131"/>
      <c r="F53" s="131"/>
      <c r="G53" s="131"/>
      <c r="H53" s="133"/>
      <c r="I53" s="133"/>
      <c r="J53" s="514"/>
      <c r="K53" s="133"/>
      <c r="L53" s="514"/>
      <c r="M53" s="133"/>
      <c r="N53" s="133"/>
      <c r="O53" s="133"/>
      <c r="Q53" s="518"/>
      <c r="R53" s="514"/>
      <c r="S53" s="133"/>
      <c r="T53" s="514"/>
      <c r="V53" s="518"/>
      <c r="X53" s="134"/>
      <c r="Y53" s="517"/>
      <c r="Z53" s="285"/>
      <c r="AA53" s="754"/>
      <c r="AB53" s="754"/>
      <c r="AC53" s="230"/>
      <c r="AD53" s="69"/>
      <c r="AE53" s="895"/>
      <c r="AF53" s="383"/>
      <c r="AG53" s="978"/>
      <c r="AH53" s="307"/>
      <c r="AI53" s="224"/>
      <c r="AJ53" s="626"/>
      <c r="AK53" s="481"/>
      <c r="AL53" s="307"/>
      <c r="AM53" s="149"/>
      <c r="AN53" s="626"/>
      <c r="AO53" s="144"/>
      <c r="AP53" s="144"/>
      <c r="AQ53" s="144"/>
      <c r="AR53" s="144"/>
      <c r="AS53" s="144"/>
      <c r="AT53" s="144"/>
      <c r="AU53" s="144"/>
      <c r="AV53" s="144"/>
      <c r="AW53" s="481"/>
      <c r="AX53" s="144"/>
      <c r="AY53" s="144"/>
      <c r="AZ53" s="144"/>
      <c r="BA53" s="144"/>
      <c r="BB53" s="144"/>
      <c r="BC53" s="144"/>
      <c r="BD53" s="144"/>
      <c r="BE53" s="144"/>
      <c r="BF53" s="481"/>
      <c r="BG53" s="188"/>
      <c r="BH53" s="188"/>
      <c r="BI53" s="188"/>
      <c r="BJ53" s="188"/>
      <c r="BK53" s="188"/>
      <c r="BL53" s="188"/>
      <c r="BM53" s="188"/>
      <c r="BN53" s="188"/>
      <c r="BO53" s="508"/>
      <c r="BP53" s="149"/>
      <c r="BQ53" s="149"/>
      <c r="BR53" s="142"/>
      <c r="BS53" s="144"/>
      <c r="BT53" s="144"/>
      <c r="BU53" s="144"/>
      <c r="BV53" s="144"/>
      <c r="BW53" s="144"/>
      <c r="BX53" s="144"/>
      <c r="BY53" s="481"/>
      <c r="BZ53" s="144"/>
      <c r="CA53" s="144"/>
      <c r="CB53" s="144"/>
      <c r="CC53" s="144"/>
      <c r="CD53" s="144"/>
      <c r="CE53" s="144"/>
      <c r="CF53" s="144"/>
      <c r="CG53" s="144"/>
      <c r="CH53" s="144"/>
      <c r="CI53" s="144"/>
      <c r="CJ53" s="144"/>
      <c r="CK53" s="481"/>
      <c r="CL53" s="149"/>
      <c r="CM53" s="149"/>
      <c r="CN53" s="149"/>
      <c r="CO53" s="149"/>
      <c r="CP53" s="149"/>
      <c r="CQ53" s="149"/>
      <c r="CR53" s="149"/>
      <c r="CS53" s="149"/>
      <c r="CT53" s="149"/>
      <c r="CU53" s="368"/>
      <c r="CV53" s="144"/>
      <c r="CW53" s="144"/>
      <c r="CX53" s="144"/>
      <c r="CY53" s="144"/>
      <c r="CZ53" s="144"/>
      <c r="DA53" s="144"/>
      <c r="DB53" s="144"/>
      <c r="DC53" s="144"/>
      <c r="DD53" s="144"/>
      <c r="DE53" s="144"/>
      <c r="DF53" s="144"/>
      <c r="DG53" s="144"/>
      <c r="DH53" s="144"/>
      <c r="DI53" s="144"/>
      <c r="DJ53" s="144"/>
      <c r="DK53" s="144"/>
      <c r="DL53" s="144"/>
      <c r="DM53" s="144"/>
      <c r="DN53" s="144"/>
      <c r="DO53" s="144"/>
      <c r="DP53" s="144"/>
      <c r="DQ53" s="144"/>
      <c r="DR53" s="144"/>
      <c r="DS53" s="144"/>
      <c r="DT53" s="144"/>
      <c r="DU53" s="144"/>
      <c r="DV53" s="144"/>
      <c r="DW53" s="144"/>
      <c r="DX53" s="144"/>
      <c r="DY53" s="144"/>
      <c r="DZ53" s="144"/>
      <c r="EA53" s="144"/>
      <c r="EB53" s="144"/>
      <c r="EC53" s="144"/>
      <c r="ED53" s="144"/>
      <c r="EE53" s="144"/>
      <c r="EF53" s="144"/>
      <c r="EG53" s="144"/>
      <c r="EH53" s="144"/>
      <c r="EI53" s="144"/>
      <c r="EJ53" s="340"/>
    </row>
    <row r="54" spans="1:140" s="124" customFormat="1" ht="15" customHeight="1" outlineLevel="1">
      <c r="A54" s="135" t="s">
        <v>177</v>
      </c>
      <c r="B54" s="367" t="s">
        <v>240</v>
      </c>
      <c r="C54" s="488" t="s">
        <v>47</v>
      </c>
      <c r="D54" s="499" t="s">
        <v>47</v>
      </c>
      <c r="E54" s="499" t="s">
        <v>47</v>
      </c>
      <c r="F54" s="499" t="s">
        <v>47</v>
      </c>
      <c r="G54" s="499"/>
      <c r="H54" s="499" t="s">
        <v>47</v>
      </c>
      <c r="I54" s="499" t="s">
        <v>47</v>
      </c>
      <c r="J54" s="135" t="s">
        <v>47</v>
      </c>
      <c r="K54" s="499" t="s">
        <v>47</v>
      </c>
      <c r="L54" s="135" t="s">
        <v>47</v>
      </c>
      <c r="M54" s="499"/>
      <c r="N54" s="499"/>
      <c r="O54" s="499"/>
      <c r="P54" s="488"/>
      <c r="R54" s="124" t="s">
        <v>568</v>
      </c>
      <c r="S54" s="499" t="s">
        <v>47</v>
      </c>
      <c r="T54" s="124" t="s">
        <v>568</v>
      </c>
      <c r="U54" s="488"/>
      <c r="W54" s="488"/>
      <c r="X54" s="527"/>
      <c r="Y54" s="141"/>
      <c r="Z54" s="499" t="s">
        <v>984</v>
      </c>
      <c r="AA54" s="757"/>
      <c r="AB54" s="713"/>
      <c r="AC54" s="458"/>
      <c r="AD54" s="430" t="s">
        <v>47</v>
      </c>
      <c r="AE54" s="899"/>
      <c r="AF54" s="366"/>
      <c r="AG54" s="983"/>
      <c r="AH54" s="307"/>
      <c r="AI54" s="224"/>
      <c r="AJ54" s="626"/>
      <c r="AK54" s="965"/>
      <c r="AL54" s="307"/>
      <c r="AM54" s="149"/>
      <c r="AN54" s="103"/>
      <c r="AO54" s="149"/>
      <c r="AP54" s="149"/>
      <c r="AQ54" s="149"/>
      <c r="AR54" s="149"/>
      <c r="AS54" s="144"/>
      <c r="AT54" s="144"/>
      <c r="AU54" s="149"/>
      <c r="AV54" s="144"/>
      <c r="AW54" s="481"/>
      <c r="AX54" s="149"/>
      <c r="AY54" s="144"/>
      <c r="AZ54" s="144"/>
      <c r="BA54" s="144"/>
      <c r="BB54" s="144"/>
      <c r="BC54" s="144"/>
      <c r="BD54" s="144"/>
      <c r="BE54" s="144"/>
      <c r="BF54" s="481"/>
      <c r="BG54" s="188"/>
      <c r="BH54" s="188"/>
      <c r="BI54" s="188"/>
      <c r="BJ54" s="188"/>
      <c r="BK54" s="188"/>
      <c r="BL54" s="188"/>
      <c r="BM54" s="188"/>
      <c r="BN54" s="188"/>
      <c r="BO54" s="508"/>
      <c r="BP54" s="144"/>
      <c r="BQ54" s="144"/>
      <c r="BR54" s="144"/>
      <c r="BS54" s="144"/>
      <c r="BT54" s="144"/>
      <c r="BU54" s="144"/>
      <c r="BV54" s="144"/>
      <c r="BW54" s="144"/>
      <c r="BX54" s="144"/>
      <c r="BY54" s="481"/>
      <c r="BZ54" s="144"/>
      <c r="CA54" s="144"/>
      <c r="CB54" s="144"/>
      <c r="CC54" s="144"/>
      <c r="CD54" s="144"/>
      <c r="CE54" s="144"/>
      <c r="CF54" s="144"/>
      <c r="CG54" s="144"/>
      <c r="CH54" s="144"/>
      <c r="CI54" s="144"/>
      <c r="CJ54" s="149"/>
      <c r="CK54" s="508"/>
      <c r="CL54" s="144"/>
      <c r="CM54" s="144"/>
      <c r="CN54" s="144"/>
      <c r="CO54" s="144"/>
      <c r="CP54" s="144"/>
      <c r="CQ54" s="144"/>
      <c r="CR54" s="144"/>
      <c r="CS54" s="144"/>
      <c r="CT54" s="144"/>
      <c r="CU54" s="144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</row>
    <row r="55" spans="1:140" s="110" customFormat="1" ht="15" customHeight="1" outlineLevel="1">
      <c r="A55" s="135" t="s">
        <v>76</v>
      </c>
      <c r="B55" s="367" t="s">
        <v>240</v>
      </c>
      <c r="C55" s="493" t="s">
        <v>126</v>
      </c>
      <c r="D55" s="500" t="s">
        <v>131</v>
      </c>
      <c r="E55" s="497" t="s">
        <v>126</v>
      </c>
      <c r="F55" s="497" t="s">
        <v>178</v>
      </c>
      <c r="G55" s="497"/>
      <c r="H55" s="480"/>
      <c r="I55" s="480"/>
      <c r="K55" s="480"/>
      <c r="M55" s="480"/>
      <c r="N55" s="480"/>
      <c r="O55" s="480"/>
      <c r="P55" s="480"/>
      <c r="R55" s="110" t="s">
        <v>569</v>
      </c>
      <c r="S55" s="480" t="s">
        <v>569</v>
      </c>
      <c r="T55" s="110" t="s">
        <v>587</v>
      </c>
      <c r="U55" s="487"/>
      <c r="W55" s="480"/>
      <c r="X55" s="527"/>
      <c r="Y55" s="128"/>
      <c r="Z55" s="499" t="s">
        <v>985</v>
      </c>
      <c r="AA55" s="755"/>
      <c r="AB55" s="718"/>
      <c r="AC55" s="458"/>
      <c r="AD55" s="401" t="s">
        <v>1157</v>
      </c>
      <c r="AE55" s="895"/>
      <c r="AF55" s="383"/>
      <c r="AG55" s="978"/>
      <c r="AH55" s="307"/>
      <c r="AI55" s="224"/>
      <c r="AJ55" s="626"/>
      <c r="AK55" s="481"/>
      <c r="AL55" s="307"/>
      <c r="AM55" s="149"/>
      <c r="AN55" s="626"/>
      <c r="AO55" s="144"/>
      <c r="AP55" s="144"/>
      <c r="AQ55" s="144"/>
      <c r="AR55" s="144"/>
      <c r="AS55" s="149"/>
      <c r="AT55" s="149"/>
      <c r="AU55" s="144"/>
      <c r="AV55" s="142"/>
      <c r="AW55" s="964"/>
      <c r="AX55" s="144"/>
      <c r="AY55" s="149"/>
      <c r="AZ55" s="149"/>
      <c r="BA55" s="149"/>
      <c r="BB55" s="149"/>
      <c r="BC55" s="149"/>
      <c r="BD55" s="149"/>
      <c r="BE55" s="149"/>
      <c r="BF55" s="508"/>
      <c r="BG55" s="188"/>
      <c r="BH55" s="188"/>
      <c r="BI55" s="188"/>
      <c r="BJ55" s="188"/>
      <c r="BK55" s="188"/>
      <c r="BL55" s="188"/>
      <c r="BM55" s="188"/>
      <c r="BN55" s="188"/>
      <c r="BO55" s="481"/>
      <c r="BP55" s="144"/>
      <c r="BQ55" s="144"/>
      <c r="BR55" s="144"/>
      <c r="BS55" s="144"/>
      <c r="BT55" s="144"/>
      <c r="BU55" s="144"/>
      <c r="BV55" s="144"/>
      <c r="BW55" s="144"/>
      <c r="BX55" s="144"/>
      <c r="BY55" s="481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481"/>
      <c r="CL55" s="144"/>
      <c r="CM55" s="144"/>
      <c r="CN55" s="144"/>
      <c r="CO55" s="144"/>
      <c r="CP55" s="144"/>
      <c r="CQ55" s="144"/>
      <c r="CR55" s="144"/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4"/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4"/>
      <c r="EH55" s="144"/>
      <c r="EI55" s="144"/>
    </row>
    <row r="56" spans="1:140" s="110" customFormat="1" ht="15" customHeight="1" outlineLevel="1">
      <c r="A56" s="135" t="s">
        <v>75</v>
      </c>
      <c r="B56" s="367" t="s">
        <v>240</v>
      </c>
      <c r="C56" s="487"/>
      <c r="D56" s="500" t="s">
        <v>131</v>
      </c>
      <c r="E56" s="497" t="s">
        <v>142</v>
      </c>
      <c r="F56" s="500" t="s">
        <v>131</v>
      </c>
      <c r="G56" s="500"/>
      <c r="H56" s="480"/>
      <c r="I56" s="480"/>
      <c r="K56" s="480"/>
      <c r="M56" s="480"/>
      <c r="N56" s="480"/>
      <c r="O56" s="480"/>
      <c r="P56" s="480"/>
      <c r="S56" s="480"/>
      <c r="U56" s="487"/>
      <c r="W56" s="480"/>
      <c r="X56" s="527"/>
      <c r="Y56" s="128"/>
      <c r="Z56" s="480"/>
      <c r="AA56" s="755"/>
      <c r="AB56" s="718"/>
      <c r="AC56" s="456"/>
      <c r="AD56" s="401" t="s">
        <v>1158</v>
      </c>
      <c r="AE56" s="895"/>
      <c r="AF56" s="383"/>
      <c r="AG56" s="978"/>
      <c r="AH56" s="307"/>
      <c r="AI56" s="224"/>
      <c r="AJ56" s="626"/>
      <c r="AK56" s="481"/>
      <c r="AL56" s="307"/>
      <c r="AM56" s="149"/>
      <c r="AN56" s="626"/>
      <c r="AO56" s="144"/>
      <c r="AP56" s="144"/>
      <c r="AQ56" s="144"/>
      <c r="AR56" s="144"/>
      <c r="AS56" s="144"/>
      <c r="AT56" s="144"/>
      <c r="AU56" s="144"/>
      <c r="AV56" s="142"/>
      <c r="AW56" s="964"/>
      <c r="AX56" s="144"/>
      <c r="AY56" s="144"/>
      <c r="AZ56" s="144"/>
      <c r="BA56" s="144"/>
      <c r="BB56" s="144"/>
      <c r="BC56" s="144"/>
      <c r="BD56" s="144"/>
      <c r="BE56" s="144"/>
      <c r="BF56" s="481"/>
      <c r="BG56" s="188"/>
      <c r="BH56" s="188"/>
      <c r="BI56" s="188"/>
      <c r="BJ56" s="188"/>
      <c r="BK56" s="188"/>
      <c r="BL56" s="188"/>
      <c r="BM56" s="188"/>
      <c r="BN56" s="188"/>
      <c r="BO56" s="481"/>
      <c r="BP56" s="144"/>
      <c r="BQ56" s="144"/>
      <c r="BR56" s="144"/>
      <c r="BS56" s="144"/>
      <c r="BT56" s="144"/>
      <c r="BU56" s="144"/>
      <c r="BV56" s="144"/>
      <c r="BW56" s="144"/>
      <c r="BX56" s="144"/>
      <c r="BY56" s="481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481"/>
      <c r="CL56" s="142"/>
      <c r="CM56" s="142"/>
      <c r="CN56" s="142"/>
      <c r="CO56" s="142"/>
      <c r="CP56" s="142"/>
      <c r="CQ56" s="142"/>
      <c r="CR56" s="142"/>
      <c r="CS56" s="142"/>
      <c r="CT56" s="142"/>
      <c r="CU56" s="149"/>
      <c r="CV56" s="144"/>
      <c r="CW56" s="144"/>
      <c r="CX56" s="144"/>
      <c r="CY56" s="144"/>
      <c r="CZ56" s="144"/>
      <c r="DA56" s="144"/>
      <c r="DB56" s="144"/>
      <c r="DC56" s="144"/>
      <c r="DD56" s="144"/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4"/>
      <c r="DS56" s="144"/>
      <c r="DT56" s="144"/>
      <c r="DU56" s="144"/>
      <c r="DV56" s="144"/>
      <c r="DW56" s="144"/>
      <c r="DX56" s="144"/>
      <c r="DY56" s="144"/>
      <c r="DZ56" s="144"/>
      <c r="EA56" s="144"/>
      <c r="EB56" s="144"/>
      <c r="EC56" s="144"/>
      <c r="ED56" s="144"/>
      <c r="EE56" s="144"/>
      <c r="EF56" s="144"/>
      <c r="EG56" s="144"/>
      <c r="EH56" s="144"/>
      <c r="EI56" s="144"/>
    </row>
    <row r="57" spans="1:140" s="136" customFormat="1" ht="15" customHeight="1" outlineLevel="1">
      <c r="A57" s="135" t="s">
        <v>79</v>
      </c>
      <c r="B57" s="474" t="s">
        <v>247</v>
      </c>
      <c r="C57" s="490">
        <v>2400</v>
      </c>
      <c r="D57" s="501" t="s">
        <v>131</v>
      </c>
      <c r="E57" s="504" t="s">
        <v>87</v>
      </c>
      <c r="F57" s="506" t="s">
        <v>131</v>
      </c>
      <c r="G57" s="506"/>
      <c r="H57" s="485"/>
      <c r="I57" s="485"/>
      <c r="K57" s="485"/>
      <c r="M57" s="485"/>
      <c r="N57" s="485"/>
      <c r="O57" s="485"/>
      <c r="P57" s="485"/>
      <c r="R57" s="136" t="s">
        <v>570</v>
      </c>
      <c r="S57" s="485" t="s">
        <v>578</v>
      </c>
      <c r="T57" s="136" t="s">
        <v>588</v>
      </c>
      <c r="U57" s="490"/>
      <c r="W57" s="485"/>
      <c r="X57" s="527"/>
      <c r="Y57" s="138"/>
      <c r="Z57" s="498">
        <v>2200</v>
      </c>
      <c r="AA57" s="761"/>
      <c r="AB57" s="717"/>
      <c r="AC57" s="680"/>
      <c r="AD57" s="428" t="s">
        <v>1141</v>
      </c>
      <c r="AE57" s="897"/>
      <c r="AF57" s="369"/>
      <c r="AG57" s="980"/>
      <c r="AH57" s="307"/>
      <c r="AI57" s="224"/>
      <c r="AJ57" s="626"/>
      <c r="AK57" s="508"/>
      <c r="AL57" s="307"/>
      <c r="AM57" s="149"/>
      <c r="AN57" s="622"/>
      <c r="AO57" s="149"/>
      <c r="AP57" s="149"/>
      <c r="AQ57" s="149"/>
      <c r="AR57" s="149"/>
      <c r="AS57" s="144"/>
      <c r="AT57" s="144"/>
      <c r="AU57" s="142"/>
      <c r="AV57" s="144"/>
      <c r="AW57" s="481"/>
      <c r="AX57" s="149"/>
      <c r="AY57" s="144"/>
      <c r="AZ57" s="144"/>
      <c r="BA57" s="144"/>
      <c r="BB57" s="144"/>
      <c r="BC57" s="144"/>
      <c r="BD57" s="144"/>
      <c r="BE57" s="144"/>
      <c r="BF57" s="481"/>
      <c r="BG57" s="188"/>
      <c r="BH57" s="188"/>
      <c r="BI57" s="188"/>
      <c r="BJ57" s="188"/>
      <c r="BK57" s="188"/>
      <c r="BL57" s="188"/>
      <c r="BM57" s="188"/>
      <c r="BN57" s="188"/>
      <c r="BO57" s="481"/>
      <c r="BP57" s="144"/>
      <c r="BQ57" s="144"/>
      <c r="BR57" s="144"/>
      <c r="BS57" s="144"/>
      <c r="BT57" s="144"/>
      <c r="BU57" s="144"/>
      <c r="BV57" s="144"/>
      <c r="BW57" s="144"/>
      <c r="BX57" s="144"/>
      <c r="BY57" s="481"/>
      <c r="BZ57" s="144"/>
      <c r="CA57" s="144"/>
      <c r="CB57" s="144"/>
      <c r="CC57" s="144"/>
      <c r="CD57" s="144"/>
      <c r="CE57" s="144"/>
      <c r="CF57" s="144"/>
      <c r="CG57" s="144"/>
      <c r="CH57" s="144"/>
      <c r="CI57" s="144"/>
      <c r="CJ57" s="142"/>
      <c r="CK57" s="964"/>
      <c r="CL57" s="142"/>
      <c r="CM57" s="142"/>
      <c r="CN57" s="142"/>
      <c r="CO57" s="142"/>
      <c r="CP57" s="142"/>
      <c r="CQ57" s="142"/>
      <c r="CR57" s="142"/>
      <c r="CS57" s="142"/>
      <c r="CT57" s="142"/>
      <c r="CU57" s="144"/>
      <c r="CV57" s="149"/>
      <c r="CW57" s="149"/>
      <c r="CX57" s="149"/>
      <c r="CY57" s="149"/>
      <c r="CZ57" s="149"/>
      <c r="DA57" s="149"/>
      <c r="DB57" s="149"/>
      <c r="DC57" s="149"/>
      <c r="DD57" s="149"/>
      <c r="DE57" s="149"/>
      <c r="DF57" s="149"/>
      <c r="DG57" s="149"/>
      <c r="DH57" s="149"/>
      <c r="DI57" s="149"/>
      <c r="DJ57" s="149"/>
      <c r="DK57" s="149"/>
      <c r="DL57" s="149"/>
      <c r="DM57" s="149"/>
      <c r="DN57" s="149"/>
      <c r="DO57" s="149"/>
      <c r="DP57" s="149"/>
      <c r="DQ57" s="149"/>
      <c r="DR57" s="149"/>
      <c r="DS57" s="149"/>
      <c r="DT57" s="149"/>
      <c r="DU57" s="149"/>
      <c r="DV57" s="149"/>
      <c r="DW57" s="149"/>
      <c r="DX57" s="149"/>
      <c r="DY57" s="149"/>
      <c r="DZ57" s="149"/>
      <c r="EA57" s="149"/>
      <c r="EB57" s="149"/>
      <c r="EC57" s="149"/>
      <c r="ED57" s="149"/>
      <c r="EE57" s="149"/>
      <c r="EF57" s="149"/>
      <c r="EG57" s="149"/>
      <c r="EH57" s="149"/>
      <c r="EI57" s="149"/>
    </row>
    <row r="58" spans="1:140" s="110" customFormat="1" ht="15" customHeight="1">
      <c r="A58" s="135"/>
      <c r="B58" s="475"/>
      <c r="C58" s="487"/>
      <c r="D58" s="497"/>
      <c r="E58" s="497"/>
      <c r="F58" s="497"/>
      <c r="G58" s="497"/>
      <c r="H58" s="480"/>
      <c r="I58" s="480"/>
      <c r="K58" s="480"/>
      <c r="M58" s="480"/>
      <c r="N58" s="480"/>
      <c r="O58" s="480"/>
      <c r="P58" s="480"/>
      <c r="S58" s="480"/>
      <c r="U58" s="487"/>
      <c r="W58" s="480"/>
      <c r="X58" s="527"/>
      <c r="Y58" s="128"/>
      <c r="Z58" s="480"/>
      <c r="AA58" s="759"/>
      <c r="AB58" s="720"/>
      <c r="AC58" s="680"/>
      <c r="AD58" s="401"/>
      <c r="AE58" s="895"/>
      <c r="AF58" s="383"/>
      <c r="AG58" s="978"/>
      <c r="AH58" s="307"/>
      <c r="AI58" s="224"/>
      <c r="AJ58" s="626"/>
      <c r="AK58" s="481"/>
      <c r="AL58" s="307"/>
      <c r="AM58" s="149"/>
      <c r="AN58" s="626"/>
      <c r="AO58" s="149"/>
      <c r="AP58" s="149"/>
      <c r="AQ58" s="149"/>
      <c r="AR58" s="149"/>
      <c r="AS58" s="142"/>
      <c r="AT58" s="142"/>
      <c r="AU58" s="142"/>
      <c r="AV58" s="144"/>
      <c r="AW58" s="481"/>
      <c r="AX58" s="149"/>
      <c r="AY58" s="149"/>
      <c r="AZ58" s="149"/>
      <c r="BA58" s="149"/>
      <c r="BB58" s="149"/>
      <c r="BC58" s="149"/>
      <c r="BD58" s="149"/>
      <c r="BE58" s="149"/>
      <c r="BF58" s="964"/>
      <c r="BG58" s="188"/>
      <c r="BH58" s="188"/>
      <c r="BI58" s="188"/>
      <c r="BJ58" s="188"/>
      <c r="BK58" s="188"/>
      <c r="BL58" s="188"/>
      <c r="BM58" s="188"/>
      <c r="BN58" s="188"/>
      <c r="BO58" s="481"/>
      <c r="BP58" s="149"/>
      <c r="BQ58" s="149"/>
      <c r="BR58" s="144"/>
      <c r="BS58" s="144"/>
      <c r="BT58" s="144"/>
      <c r="BU58" s="144"/>
      <c r="BV58" s="144"/>
      <c r="BW58" s="144"/>
      <c r="BX58" s="144"/>
      <c r="BY58" s="481"/>
      <c r="BZ58" s="144"/>
      <c r="CA58" s="144"/>
      <c r="CB58" s="144"/>
      <c r="CC58" s="144"/>
      <c r="CD58" s="144"/>
      <c r="CE58" s="144"/>
      <c r="CF58" s="144"/>
      <c r="CG58" s="144"/>
      <c r="CH58" s="144"/>
      <c r="CI58" s="144"/>
      <c r="CJ58" s="142"/>
      <c r="CK58" s="964"/>
      <c r="CL58" s="144"/>
      <c r="CM58" s="144"/>
      <c r="CN58" s="144"/>
      <c r="CO58" s="144"/>
      <c r="CP58" s="144"/>
      <c r="CQ58" s="144"/>
      <c r="CR58" s="144"/>
      <c r="CS58" s="144"/>
      <c r="CT58" s="144"/>
      <c r="CU58" s="144"/>
      <c r="CV58" s="144"/>
      <c r="CW58" s="144"/>
      <c r="CX58" s="144"/>
      <c r="CY58" s="144"/>
      <c r="CZ58" s="144"/>
      <c r="DA58" s="144"/>
      <c r="DB58" s="144"/>
      <c r="DC58" s="144"/>
      <c r="DD58" s="144"/>
      <c r="DE58" s="144"/>
      <c r="DF58" s="144"/>
      <c r="DG58" s="144"/>
      <c r="DH58" s="144"/>
      <c r="DI58" s="144"/>
      <c r="DJ58" s="144"/>
      <c r="DK58" s="144"/>
      <c r="DL58" s="144"/>
      <c r="DM58" s="144"/>
      <c r="DN58" s="144"/>
      <c r="DO58" s="144"/>
      <c r="DP58" s="144"/>
      <c r="DQ58" s="144"/>
      <c r="DR58" s="144"/>
      <c r="DS58" s="144"/>
      <c r="DT58" s="144"/>
      <c r="DU58" s="144"/>
      <c r="DV58" s="144"/>
      <c r="DW58" s="144"/>
      <c r="DX58" s="144"/>
      <c r="DY58" s="144"/>
      <c r="DZ58" s="144"/>
      <c r="EA58" s="144"/>
      <c r="EB58" s="144"/>
      <c r="EC58" s="144"/>
      <c r="ED58" s="144"/>
      <c r="EE58" s="144"/>
      <c r="EF58" s="144"/>
      <c r="EG58" s="144"/>
      <c r="EH58" s="144"/>
      <c r="EI58" s="144"/>
    </row>
    <row r="59" spans="1:140" s="130" customFormat="1" ht="15" customHeight="1">
      <c r="A59" s="129" t="s">
        <v>34</v>
      </c>
      <c r="B59" s="470"/>
      <c r="D59" s="131"/>
      <c r="E59" s="131"/>
      <c r="F59" s="131"/>
      <c r="G59" s="131"/>
      <c r="H59" s="133"/>
      <c r="I59" s="133"/>
      <c r="J59" s="514"/>
      <c r="K59" s="133"/>
      <c r="L59" s="514"/>
      <c r="M59" s="133"/>
      <c r="N59" s="133"/>
      <c r="O59" s="133"/>
      <c r="Q59" s="518"/>
      <c r="R59" s="514"/>
      <c r="S59" s="133"/>
      <c r="T59" s="514"/>
      <c r="V59" s="518"/>
      <c r="X59" s="134"/>
      <c r="Y59" s="517"/>
      <c r="Z59" s="285"/>
      <c r="AA59" s="754"/>
      <c r="AB59" s="770"/>
      <c r="AC59" s="230"/>
      <c r="AD59" s="69"/>
      <c r="AE59" s="895"/>
      <c r="AF59" s="383"/>
      <c r="AG59" s="978"/>
      <c r="AH59" s="307"/>
      <c r="AI59" s="224"/>
      <c r="AJ59" s="626"/>
      <c r="AK59" s="481"/>
      <c r="AL59" s="307"/>
      <c r="AM59" s="149"/>
      <c r="AN59" s="626"/>
      <c r="AO59" s="149"/>
      <c r="AP59" s="149"/>
      <c r="AQ59" s="149"/>
      <c r="AR59" s="149"/>
      <c r="AS59" s="142"/>
      <c r="AT59" s="142"/>
      <c r="AU59" s="144"/>
      <c r="AV59" s="144"/>
      <c r="AW59" s="481"/>
      <c r="AX59" s="149"/>
      <c r="AY59" s="149"/>
      <c r="AZ59" s="149"/>
      <c r="BA59" s="149"/>
      <c r="BB59" s="149"/>
      <c r="BC59" s="149"/>
      <c r="BD59" s="149"/>
      <c r="BE59" s="149"/>
      <c r="BF59" s="964"/>
      <c r="BG59" s="188"/>
      <c r="BH59" s="188"/>
      <c r="BI59" s="188"/>
      <c r="BJ59" s="188"/>
      <c r="BK59" s="188"/>
      <c r="BL59" s="188"/>
      <c r="BM59" s="188"/>
      <c r="BN59" s="188"/>
      <c r="BO59" s="508"/>
      <c r="BP59" s="144"/>
      <c r="BQ59" s="144"/>
      <c r="BR59" s="144"/>
      <c r="BS59" s="149"/>
      <c r="BT59" s="149"/>
      <c r="BU59" s="144"/>
      <c r="BV59" s="144"/>
      <c r="BW59" s="144"/>
      <c r="BX59" s="144"/>
      <c r="BY59" s="481"/>
      <c r="BZ59" s="149"/>
      <c r="CA59" s="149"/>
      <c r="CB59" s="149"/>
      <c r="CC59" s="149"/>
      <c r="CD59" s="149"/>
      <c r="CE59" s="149"/>
      <c r="CF59" s="149"/>
      <c r="CG59" s="149"/>
      <c r="CH59" s="149"/>
      <c r="CI59" s="188"/>
      <c r="CJ59" s="144"/>
      <c r="CK59" s="481"/>
      <c r="CL59" s="144"/>
      <c r="CM59" s="144"/>
      <c r="CN59" s="144"/>
      <c r="CO59" s="144"/>
      <c r="CP59" s="144"/>
      <c r="CQ59" s="144"/>
      <c r="CR59" s="144"/>
      <c r="CS59" s="144"/>
      <c r="CT59" s="144"/>
      <c r="CU59" s="149"/>
      <c r="CV59" s="144"/>
      <c r="CW59" s="144"/>
      <c r="CX59" s="144"/>
      <c r="CY59" s="144"/>
      <c r="CZ59" s="144"/>
      <c r="DA59" s="144"/>
      <c r="DB59" s="144"/>
      <c r="DC59" s="144"/>
      <c r="DD59" s="144"/>
      <c r="DE59" s="144"/>
      <c r="DF59" s="144"/>
      <c r="DG59" s="144"/>
      <c r="DH59" s="144"/>
      <c r="DI59" s="144"/>
      <c r="DJ59" s="144"/>
      <c r="DK59" s="144"/>
      <c r="DL59" s="144"/>
      <c r="DM59" s="144"/>
      <c r="DN59" s="144"/>
      <c r="DO59" s="144"/>
      <c r="DP59" s="144"/>
      <c r="DQ59" s="144"/>
      <c r="DR59" s="144"/>
      <c r="DS59" s="144"/>
      <c r="DT59" s="144"/>
      <c r="DU59" s="144"/>
      <c r="DV59" s="144"/>
      <c r="DW59" s="144"/>
      <c r="DX59" s="144"/>
      <c r="DY59" s="144"/>
      <c r="DZ59" s="144"/>
      <c r="EA59" s="144"/>
      <c r="EB59" s="144"/>
      <c r="EC59" s="144"/>
      <c r="ED59" s="144"/>
      <c r="EE59" s="144"/>
      <c r="EF59" s="144"/>
      <c r="EG59" s="144"/>
      <c r="EH59" s="144"/>
      <c r="EI59" s="144"/>
      <c r="EJ59" s="340"/>
    </row>
    <row r="60" spans="1:140" s="136" customFormat="1" ht="15" customHeight="1" outlineLevel="1">
      <c r="A60" s="135" t="s">
        <v>82</v>
      </c>
      <c r="B60" s="475" t="s">
        <v>249</v>
      </c>
      <c r="C60" s="490">
        <v>2000</v>
      </c>
      <c r="D60" s="498">
        <v>15000</v>
      </c>
      <c r="E60" s="498">
        <v>4000</v>
      </c>
      <c r="F60" s="498">
        <v>19000</v>
      </c>
      <c r="G60" s="498"/>
      <c r="H60" s="485"/>
      <c r="I60" s="485"/>
      <c r="K60" s="485"/>
      <c r="M60" s="485"/>
      <c r="N60" s="485"/>
      <c r="O60" s="485"/>
      <c r="P60" s="485"/>
      <c r="R60" s="136">
        <v>9000</v>
      </c>
      <c r="S60" s="485">
        <v>6500</v>
      </c>
      <c r="T60" s="136">
        <v>3000</v>
      </c>
      <c r="U60" s="490"/>
      <c r="W60" s="485"/>
      <c r="X60" s="527"/>
      <c r="Y60" s="138"/>
      <c r="Z60" s="498"/>
      <c r="AA60" s="761"/>
      <c r="AB60" s="717"/>
      <c r="AC60" s="680"/>
      <c r="AD60" s="428" t="s">
        <v>1139</v>
      </c>
      <c r="AE60" s="897"/>
      <c r="AF60" s="369"/>
      <c r="AG60" s="980"/>
      <c r="AH60" s="307"/>
      <c r="AI60" s="224"/>
      <c r="AJ60" s="626"/>
      <c r="AK60" s="508"/>
      <c r="AL60" s="307"/>
      <c r="AM60" s="149"/>
      <c r="AN60" s="622"/>
      <c r="AO60" s="144"/>
      <c r="AP60" s="144"/>
      <c r="AQ60" s="144"/>
      <c r="AR60" s="144"/>
      <c r="AS60" s="144"/>
      <c r="AT60" s="144"/>
      <c r="AU60" s="144"/>
      <c r="AV60" s="144"/>
      <c r="AW60" s="481"/>
      <c r="AX60" s="144"/>
      <c r="AY60" s="149"/>
      <c r="AZ60" s="149"/>
      <c r="BA60" s="149"/>
      <c r="BB60" s="149"/>
      <c r="BC60" s="149"/>
      <c r="BD60" s="149"/>
      <c r="BE60" s="149"/>
      <c r="BF60" s="481"/>
      <c r="BG60" s="188"/>
      <c r="BH60" s="188"/>
      <c r="BI60" s="188"/>
      <c r="BJ60" s="188"/>
      <c r="BK60" s="188"/>
      <c r="BL60" s="188"/>
      <c r="BM60" s="188"/>
      <c r="BN60" s="188"/>
      <c r="BO60" s="481"/>
      <c r="BP60" s="144"/>
      <c r="BQ60" s="144"/>
      <c r="BR60" s="144"/>
      <c r="BS60" s="144"/>
      <c r="BT60" s="144"/>
      <c r="BU60" s="149"/>
      <c r="BV60" s="149"/>
      <c r="BW60" s="149"/>
      <c r="BX60" s="149"/>
      <c r="BY60" s="508"/>
      <c r="BZ60" s="149"/>
      <c r="CA60" s="149"/>
      <c r="CB60" s="149"/>
      <c r="CC60" s="149"/>
      <c r="CD60" s="149"/>
      <c r="CE60" s="149"/>
      <c r="CF60" s="149"/>
      <c r="CG60" s="149"/>
      <c r="CH60" s="149"/>
      <c r="CI60" s="188"/>
      <c r="CJ60" s="144"/>
      <c r="CK60" s="481"/>
      <c r="CL60" s="144"/>
      <c r="CM60" s="144"/>
      <c r="CN60" s="144"/>
      <c r="CO60" s="144"/>
      <c r="CP60" s="144"/>
      <c r="CQ60" s="144"/>
      <c r="CR60" s="144"/>
      <c r="CS60" s="144"/>
      <c r="CT60" s="144"/>
      <c r="CU60" s="149"/>
      <c r="CV60" s="149"/>
      <c r="CW60" s="149"/>
      <c r="CX60" s="149"/>
      <c r="CY60" s="149"/>
      <c r="CZ60" s="149"/>
      <c r="DA60" s="149"/>
      <c r="DB60" s="149"/>
      <c r="DC60" s="149"/>
      <c r="DD60" s="149"/>
      <c r="DE60" s="149"/>
      <c r="DF60" s="149"/>
      <c r="DG60" s="149"/>
      <c r="DH60" s="149"/>
      <c r="DI60" s="149"/>
      <c r="DJ60" s="149"/>
      <c r="DK60" s="149"/>
      <c r="DL60" s="149"/>
      <c r="DM60" s="149"/>
      <c r="DN60" s="149"/>
      <c r="DO60" s="149"/>
      <c r="DP60" s="149"/>
      <c r="DQ60" s="149"/>
      <c r="DR60" s="149"/>
      <c r="DS60" s="149"/>
      <c r="DT60" s="149"/>
      <c r="DU60" s="149"/>
      <c r="DV60" s="149"/>
      <c r="DW60" s="149"/>
      <c r="DX60" s="149"/>
      <c r="DY60" s="149"/>
      <c r="DZ60" s="149"/>
      <c r="EA60" s="149"/>
      <c r="EB60" s="149"/>
      <c r="EC60" s="149"/>
      <c r="ED60" s="149"/>
      <c r="EE60" s="149"/>
      <c r="EF60" s="149"/>
      <c r="EG60" s="149"/>
      <c r="EH60" s="149"/>
      <c r="EI60" s="149"/>
    </row>
    <row r="61" spans="1:140" s="136" customFormat="1" ht="15" customHeight="1" outlineLevel="1">
      <c r="A61" s="135" t="s">
        <v>83</v>
      </c>
      <c r="B61" s="475" t="s">
        <v>249</v>
      </c>
      <c r="C61" s="494" t="s">
        <v>137</v>
      </c>
      <c r="D61" s="498">
        <v>4500</v>
      </c>
      <c r="E61" s="498">
        <v>500</v>
      </c>
      <c r="F61" s="498">
        <v>4600</v>
      </c>
      <c r="G61" s="498"/>
      <c r="H61" s="485"/>
      <c r="I61" s="485"/>
      <c r="K61" s="485"/>
      <c r="M61" s="485"/>
      <c r="N61" s="485"/>
      <c r="O61" s="485"/>
      <c r="P61" s="485"/>
      <c r="S61" s="485"/>
      <c r="U61" s="485"/>
      <c r="W61" s="485"/>
      <c r="X61" s="527"/>
      <c r="Y61" s="138"/>
      <c r="Z61" s="480"/>
      <c r="AA61" s="759"/>
      <c r="AB61" s="720"/>
      <c r="AC61" s="769"/>
      <c r="AD61" s="428" t="s">
        <v>1142</v>
      </c>
      <c r="AE61" s="897"/>
      <c r="AF61" s="369"/>
      <c r="AG61" s="980"/>
      <c r="AH61" s="307"/>
      <c r="AI61" s="224"/>
      <c r="AJ61" s="626"/>
      <c r="AK61" s="508"/>
      <c r="AL61" s="307"/>
      <c r="AM61" s="149"/>
      <c r="AN61" s="622"/>
      <c r="AO61" s="144"/>
      <c r="AP61" s="144"/>
      <c r="AQ61" s="144"/>
      <c r="AR61" s="144"/>
      <c r="AS61" s="144"/>
      <c r="AT61" s="144"/>
      <c r="AU61" s="144"/>
      <c r="AV61" s="144"/>
      <c r="AW61" s="481"/>
      <c r="AX61" s="144"/>
      <c r="AY61" s="144"/>
      <c r="AZ61" s="144"/>
      <c r="BA61" s="144"/>
      <c r="BB61" s="144"/>
      <c r="BC61" s="144"/>
      <c r="BD61" s="144"/>
      <c r="BE61" s="144"/>
      <c r="BF61" s="481"/>
      <c r="BG61" s="188"/>
      <c r="BH61" s="188"/>
      <c r="BI61" s="188"/>
      <c r="BJ61" s="188"/>
      <c r="BK61" s="188"/>
      <c r="BL61" s="188"/>
      <c r="BM61" s="188"/>
      <c r="BN61" s="188"/>
      <c r="BO61" s="481"/>
      <c r="BP61" s="142"/>
      <c r="BQ61" s="142"/>
      <c r="BR61" s="144"/>
      <c r="BS61" s="149"/>
      <c r="BT61" s="149"/>
      <c r="BU61" s="144"/>
      <c r="BV61" s="144"/>
      <c r="BW61" s="144"/>
      <c r="BX61" s="144"/>
      <c r="BY61" s="508"/>
      <c r="BZ61" s="142"/>
      <c r="CA61" s="142"/>
      <c r="CB61" s="142"/>
      <c r="CC61" s="142"/>
      <c r="CD61" s="142"/>
      <c r="CE61" s="142"/>
      <c r="CF61" s="142"/>
      <c r="CG61" s="142"/>
      <c r="CH61" s="142"/>
      <c r="CI61" s="188"/>
      <c r="CJ61" s="144"/>
      <c r="CK61" s="481"/>
      <c r="CL61" s="144"/>
      <c r="CM61" s="144"/>
      <c r="CN61" s="144"/>
      <c r="CO61" s="144"/>
      <c r="CP61" s="144"/>
      <c r="CQ61" s="144"/>
      <c r="CR61" s="144"/>
      <c r="CS61" s="144"/>
      <c r="CT61" s="144"/>
      <c r="CU61" s="149"/>
      <c r="CV61" s="149"/>
      <c r="CW61" s="149"/>
      <c r="CX61" s="149"/>
      <c r="CY61" s="149"/>
      <c r="CZ61" s="149"/>
      <c r="DA61" s="149"/>
      <c r="DB61" s="149"/>
      <c r="DC61" s="149"/>
      <c r="DD61" s="149"/>
      <c r="DE61" s="149"/>
      <c r="DF61" s="149"/>
      <c r="DG61" s="149"/>
      <c r="DH61" s="149"/>
      <c r="DI61" s="149"/>
      <c r="DJ61" s="149"/>
      <c r="DK61" s="149"/>
      <c r="DL61" s="149"/>
      <c r="DM61" s="149"/>
      <c r="DN61" s="149"/>
      <c r="DO61" s="149"/>
      <c r="DP61" s="149"/>
      <c r="DQ61" s="149"/>
      <c r="DR61" s="149"/>
      <c r="DS61" s="149"/>
      <c r="DT61" s="149"/>
      <c r="DU61" s="149"/>
      <c r="DV61" s="149"/>
      <c r="DW61" s="149"/>
      <c r="DX61" s="149"/>
      <c r="DY61" s="149"/>
      <c r="DZ61" s="149"/>
      <c r="EA61" s="149"/>
      <c r="EB61" s="149"/>
      <c r="EC61" s="149"/>
      <c r="ED61" s="149"/>
      <c r="EE61" s="149"/>
      <c r="EF61" s="149"/>
      <c r="EG61" s="149"/>
      <c r="EH61" s="149"/>
      <c r="EI61" s="149"/>
    </row>
    <row r="62" spans="1:140" s="136" customFormat="1" ht="15" customHeight="1" outlineLevel="1">
      <c r="A62" s="135" t="s">
        <v>84</v>
      </c>
      <c r="B62" s="475" t="s">
        <v>249</v>
      </c>
      <c r="C62" s="494" t="s">
        <v>137</v>
      </c>
      <c r="D62" s="498">
        <v>3000</v>
      </c>
      <c r="E62" s="498">
        <v>2500</v>
      </c>
      <c r="F62" s="498">
        <v>17500</v>
      </c>
      <c r="G62" s="498"/>
      <c r="H62" s="485"/>
      <c r="I62" s="485"/>
      <c r="K62" s="485"/>
      <c r="M62" s="485"/>
      <c r="N62" s="485"/>
      <c r="O62" s="485"/>
      <c r="P62" s="485"/>
      <c r="S62" s="485"/>
      <c r="U62" s="485"/>
      <c r="W62" s="485"/>
      <c r="X62" s="527"/>
      <c r="Y62" s="138"/>
      <c r="Z62" s="498">
        <v>3000</v>
      </c>
      <c r="AA62" s="761"/>
      <c r="AB62" s="717"/>
      <c r="AC62" s="454"/>
      <c r="AD62" s="428" t="s">
        <v>1142</v>
      </c>
      <c r="AE62" s="897"/>
      <c r="AF62" s="369"/>
      <c r="AG62" s="980"/>
      <c r="AH62" s="307"/>
      <c r="AI62" s="224"/>
      <c r="AJ62" s="626"/>
      <c r="AK62" s="508"/>
      <c r="AL62" s="307"/>
      <c r="AM62" s="149"/>
      <c r="AN62" s="622"/>
      <c r="AO62" s="144"/>
      <c r="AP62" s="144"/>
      <c r="AQ62" s="144"/>
      <c r="AR62" s="144"/>
      <c r="AS62" s="144"/>
      <c r="AT62" s="144"/>
      <c r="AU62" s="144"/>
      <c r="AV62" s="144"/>
      <c r="AW62" s="481"/>
      <c r="AX62" s="149"/>
      <c r="AY62" s="144"/>
      <c r="AZ62" s="144"/>
      <c r="BA62" s="144"/>
      <c r="BB62" s="144"/>
      <c r="BC62" s="144"/>
      <c r="BD62" s="144"/>
      <c r="BE62" s="144"/>
      <c r="BF62" s="481"/>
      <c r="BG62" s="188"/>
      <c r="BH62" s="188"/>
      <c r="BI62" s="188"/>
      <c r="BJ62" s="188"/>
      <c r="BK62" s="188"/>
      <c r="BL62" s="188"/>
      <c r="BM62" s="188"/>
      <c r="BN62" s="188"/>
      <c r="BO62" s="964"/>
      <c r="BP62" s="142"/>
      <c r="BQ62" s="142"/>
      <c r="BR62" s="142"/>
      <c r="BS62" s="142"/>
      <c r="BT62" s="142"/>
      <c r="BU62" s="142"/>
      <c r="BV62" s="144"/>
      <c r="BW62" s="142"/>
      <c r="BX62" s="142"/>
      <c r="BY62" s="964"/>
      <c r="BZ62" s="142"/>
      <c r="CA62" s="142"/>
      <c r="CB62" s="142"/>
      <c r="CC62" s="142"/>
      <c r="CD62" s="188"/>
      <c r="CE62" s="144"/>
      <c r="CF62" s="144"/>
      <c r="CG62" s="144"/>
      <c r="CH62" s="144"/>
      <c r="CI62" s="144"/>
      <c r="CJ62" s="144"/>
      <c r="CK62" s="481"/>
      <c r="CL62" s="144"/>
      <c r="CM62" s="144"/>
      <c r="CN62" s="144"/>
      <c r="CO62" s="144"/>
      <c r="CP62" s="144"/>
      <c r="CQ62" s="144"/>
      <c r="CR62" s="144"/>
      <c r="CS62" s="144"/>
      <c r="CT62" s="144"/>
      <c r="CU62" s="144"/>
      <c r="CV62" s="149"/>
      <c r="CW62" s="149"/>
      <c r="CX62" s="149"/>
      <c r="CY62" s="149"/>
      <c r="CZ62" s="149"/>
      <c r="DA62" s="149"/>
      <c r="DB62" s="149"/>
      <c r="DC62" s="149"/>
      <c r="DD62" s="149"/>
      <c r="DE62" s="149"/>
      <c r="DF62" s="149"/>
      <c r="DG62" s="149"/>
      <c r="DH62" s="149"/>
      <c r="DI62" s="149"/>
      <c r="DJ62" s="149"/>
      <c r="DK62" s="149"/>
      <c r="DL62" s="149"/>
      <c r="DM62" s="149"/>
      <c r="DN62" s="149"/>
      <c r="DO62" s="149"/>
      <c r="DP62" s="149"/>
      <c r="DQ62" s="149"/>
      <c r="DR62" s="149"/>
      <c r="DS62" s="149"/>
      <c r="DT62" s="149"/>
      <c r="DU62" s="149"/>
      <c r="DV62" s="149"/>
      <c r="DW62" s="149"/>
      <c r="DX62" s="149"/>
      <c r="DY62" s="149"/>
      <c r="DZ62" s="149"/>
      <c r="EA62" s="149"/>
      <c r="EB62" s="149"/>
      <c r="EC62" s="149"/>
      <c r="ED62" s="149"/>
      <c r="EE62" s="149"/>
      <c r="EF62" s="149"/>
      <c r="EG62" s="149"/>
      <c r="EH62" s="149"/>
      <c r="EI62" s="149"/>
    </row>
    <row r="63" spans="1:140" s="110" customFormat="1" ht="15" customHeight="1" outlineLevel="1">
      <c r="A63" s="135" t="s">
        <v>85</v>
      </c>
      <c r="B63" s="475" t="s">
        <v>249</v>
      </c>
      <c r="C63" s="495" t="s">
        <v>137</v>
      </c>
      <c r="D63" s="497" t="s">
        <v>66</v>
      </c>
      <c r="E63" s="497" t="s">
        <v>66</v>
      </c>
      <c r="F63" s="497" t="s">
        <v>66</v>
      </c>
      <c r="G63" s="497"/>
      <c r="H63" s="480"/>
      <c r="I63" s="480"/>
      <c r="K63" s="480"/>
      <c r="M63" s="480"/>
      <c r="N63" s="480"/>
      <c r="O63" s="480"/>
      <c r="P63" s="480"/>
      <c r="S63" s="480"/>
      <c r="U63" s="480"/>
      <c r="W63" s="480"/>
      <c r="X63" s="527"/>
      <c r="Y63" s="128"/>
      <c r="Z63" s="499" t="s">
        <v>963</v>
      </c>
      <c r="AA63" s="759"/>
      <c r="AB63" s="720"/>
      <c r="AC63" s="454"/>
      <c r="AD63" s="401" t="s">
        <v>1143</v>
      </c>
      <c r="AE63" s="895"/>
      <c r="AF63" s="383"/>
      <c r="AG63" s="978"/>
      <c r="AH63" s="307"/>
      <c r="AI63" s="224"/>
      <c r="AJ63" s="626"/>
      <c r="AK63" s="481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481"/>
      <c r="AX63" s="144"/>
      <c r="AY63" s="144"/>
      <c r="AZ63" s="144"/>
      <c r="BA63" s="144"/>
      <c r="BB63" s="144"/>
      <c r="BC63" s="142"/>
      <c r="BD63" s="142"/>
      <c r="BE63" s="142"/>
      <c r="BF63" s="401"/>
      <c r="BG63" s="188"/>
      <c r="BH63" s="188"/>
      <c r="BI63" s="188"/>
      <c r="BJ63" s="188"/>
      <c r="BK63" s="188"/>
      <c r="BL63" s="188"/>
      <c r="BM63" s="188"/>
      <c r="BN63" s="188"/>
      <c r="BO63" s="481"/>
      <c r="BP63" s="142"/>
      <c r="BQ63" s="142"/>
      <c r="BR63" s="144"/>
      <c r="BS63" s="144"/>
      <c r="BT63" s="144"/>
      <c r="BU63" s="144"/>
      <c r="BV63" s="144"/>
      <c r="BW63" s="144"/>
      <c r="BX63" s="144"/>
      <c r="BY63" s="964"/>
      <c r="BZ63" s="188"/>
      <c r="CA63" s="144"/>
      <c r="CB63" s="144"/>
      <c r="CC63" s="144"/>
      <c r="CD63" s="144"/>
      <c r="CE63" s="144"/>
      <c r="CF63" s="144"/>
      <c r="CG63" s="144"/>
      <c r="CH63" s="144"/>
      <c r="CI63" s="144"/>
      <c r="CJ63" s="144"/>
      <c r="CK63" s="481"/>
      <c r="CL63" s="144"/>
      <c r="CM63" s="144"/>
      <c r="CN63" s="144"/>
      <c r="CO63" s="144"/>
      <c r="CP63" s="144"/>
      <c r="CQ63" s="144"/>
      <c r="CR63" s="144"/>
      <c r="CS63" s="144"/>
      <c r="CT63" s="144"/>
      <c r="CU63" s="144"/>
      <c r="CV63" s="144"/>
      <c r="CW63" s="144"/>
      <c r="CX63" s="144"/>
      <c r="CY63" s="144"/>
      <c r="CZ63" s="144"/>
      <c r="DA63" s="144"/>
      <c r="DB63" s="144"/>
      <c r="DC63" s="144"/>
      <c r="DD63" s="144"/>
      <c r="DE63" s="144"/>
      <c r="DF63" s="144"/>
      <c r="DG63" s="144"/>
      <c r="DH63" s="144"/>
      <c r="DI63" s="144"/>
      <c r="DJ63" s="144"/>
      <c r="DK63" s="144"/>
      <c r="DL63" s="144"/>
      <c r="DM63" s="144"/>
      <c r="DN63" s="144"/>
      <c r="DO63" s="144"/>
      <c r="DP63" s="144"/>
      <c r="DQ63" s="144"/>
      <c r="DR63" s="144"/>
      <c r="DS63" s="144"/>
      <c r="DT63" s="144"/>
      <c r="DU63" s="144"/>
      <c r="DV63" s="144"/>
      <c r="DW63" s="144"/>
      <c r="DX63" s="144"/>
      <c r="DY63" s="144"/>
      <c r="DZ63" s="144"/>
      <c r="EA63" s="144"/>
      <c r="EB63" s="144"/>
      <c r="EC63" s="144"/>
      <c r="ED63" s="144"/>
    </row>
    <row r="64" spans="1:140" s="110" customFormat="1" ht="15" customHeight="1">
      <c r="A64" s="135"/>
      <c r="B64" s="473"/>
      <c r="C64" s="480"/>
      <c r="D64" s="497"/>
      <c r="E64" s="497"/>
      <c r="F64" s="497"/>
      <c r="G64" s="497"/>
      <c r="H64" s="480"/>
      <c r="I64" s="480"/>
      <c r="K64" s="480"/>
      <c r="M64" s="480"/>
      <c r="N64" s="480"/>
      <c r="O64" s="480"/>
      <c r="P64" s="480"/>
      <c r="S64" s="480"/>
      <c r="U64" s="480"/>
      <c r="W64" s="480"/>
      <c r="X64" s="527"/>
      <c r="Y64" s="128"/>
      <c r="Z64" s="480"/>
      <c r="AA64" s="759"/>
      <c r="AB64" s="720"/>
      <c r="AC64" s="454"/>
      <c r="AD64" s="401"/>
      <c r="AE64" s="895"/>
      <c r="AF64" s="383"/>
      <c r="AG64" s="978"/>
      <c r="AH64" s="307"/>
      <c r="AI64" s="224"/>
      <c r="AJ64" s="626"/>
      <c r="AK64" s="508"/>
      <c r="AL64" s="149"/>
      <c r="AM64" s="149"/>
      <c r="AN64" s="144"/>
      <c r="AO64" s="144"/>
      <c r="AP64" s="144"/>
      <c r="AQ64" s="144"/>
      <c r="AR64" s="144"/>
      <c r="AS64" s="188"/>
      <c r="AT64" s="142"/>
      <c r="AU64" s="144"/>
      <c r="AV64" s="149"/>
      <c r="AW64" s="481"/>
      <c r="AX64" s="144"/>
      <c r="AY64" s="144"/>
      <c r="AZ64" s="144"/>
      <c r="BA64" s="144"/>
      <c r="BB64" s="144"/>
      <c r="BC64" s="144"/>
      <c r="BD64" s="144"/>
      <c r="BE64" s="144"/>
      <c r="BF64" s="401"/>
      <c r="BG64" s="188"/>
      <c r="BH64" s="188"/>
      <c r="BI64" s="188"/>
      <c r="BJ64" s="188"/>
      <c r="BK64" s="188"/>
      <c r="BL64" s="188"/>
      <c r="BM64" s="188"/>
      <c r="BN64" s="188"/>
      <c r="BO64" s="964"/>
      <c r="BP64" s="144"/>
      <c r="BQ64" s="144"/>
      <c r="BR64" s="144"/>
      <c r="BS64" s="144"/>
      <c r="BT64" s="144"/>
      <c r="BU64" s="144"/>
      <c r="BV64" s="144"/>
      <c r="BW64" s="144"/>
      <c r="BX64" s="144"/>
      <c r="BY64" s="481"/>
      <c r="BZ64" s="144"/>
      <c r="CA64" s="144"/>
      <c r="CB64" s="144"/>
      <c r="CC64" s="144"/>
      <c r="CD64" s="144"/>
      <c r="CE64" s="144"/>
      <c r="CF64" s="144"/>
      <c r="CG64" s="144"/>
      <c r="CH64" s="144"/>
      <c r="CI64" s="144"/>
      <c r="CJ64" s="144"/>
      <c r="CK64" s="481"/>
      <c r="CL64" s="144"/>
      <c r="CM64" s="144"/>
      <c r="CN64" s="144"/>
      <c r="CO64" s="144"/>
      <c r="CP64" s="144"/>
      <c r="CQ64" s="144"/>
      <c r="CR64" s="144"/>
      <c r="CS64" s="144"/>
      <c r="CT64" s="144"/>
      <c r="CU64" s="144"/>
      <c r="CV64" s="144"/>
      <c r="CW64" s="144"/>
      <c r="CX64" s="144"/>
      <c r="CY64" s="144"/>
      <c r="CZ64" s="144"/>
      <c r="DA64" s="144"/>
      <c r="DB64" s="144"/>
      <c r="DC64" s="144"/>
      <c r="DD64" s="144"/>
      <c r="DE64" s="144"/>
      <c r="DF64" s="144"/>
      <c r="DG64" s="144"/>
      <c r="DH64" s="144"/>
      <c r="DI64" s="144"/>
      <c r="DJ64" s="144"/>
      <c r="DK64" s="144"/>
      <c r="DL64" s="144"/>
      <c r="DM64" s="144"/>
      <c r="DN64" s="144"/>
      <c r="DO64" s="144"/>
      <c r="DP64" s="144"/>
      <c r="DQ64" s="144"/>
      <c r="DR64" s="144"/>
      <c r="DS64" s="144"/>
      <c r="DT64" s="144"/>
      <c r="DU64" s="144"/>
      <c r="DV64" s="144"/>
      <c r="DW64" s="144"/>
      <c r="DX64" s="144"/>
      <c r="DY64" s="144"/>
      <c r="DZ64" s="144"/>
    </row>
    <row r="65" spans="1:130" s="130" customFormat="1" ht="15" customHeight="1">
      <c r="A65" s="129" t="s">
        <v>91</v>
      </c>
      <c r="B65" s="470" t="s">
        <v>240</v>
      </c>
      <c r="C65" s="131" t="s">
        <v>116</v>
      </c>
      <c r="D65" s="131" t="s">
        <v>116</v>
      </c>
      <c r="E65" s="131" t="s">
        <v>116</v>
      </c>
      <c r="F65" s="131" t="s">
        <v>92</v>
      </c>
      <c r="G65" s="131"/>
      <c r="H65" s="133" t="s">
        <v>387</v>
      </c>
      <c r="I65" s="133" t="s">
        <v>393</v>
      </c>
      <c r="J65" s="514"/>
      <c r="K65" s="133"/>
      <c r="L65" s="514"/>
      <c r="M65" s="133"/>
      <c r="N65" s="133"/>
      <c r="O65" s="133"/>
      <c r="Q65" s="518"/>
      <c r="R65" s="514" t="s">
        <v>116</v>
      </c>
      <c r="S65" s="133" t="s">
        <v>116</v>
      </c>
      <c r="T65" s="514" t="s">
        <v>116</v>
      </c>
      <c r="U65" s="131"/>
      <c r="V65" s="518"/>
      <c r="X65" s="134"/>
      <c r="Y65" s="517"/>
      <c r="Z65" s="285" t="s">
        <v>116</v>
      </c>
      <c r="AA65" s="754"/>
      <c r="AB65" s="770"/>
      <c r="AC65" s="771"/>
      <c r="AD65" s="69" t="s">
        <v>1159</v>
      </c>
      <c r="AE65" s="895"/>
      <c r="AF65" s="383"/>
      <c r="AG65" s="978"/>
      <c r="AH65" s="307"/>
      <c r="AI65" s="224"/>
      <c r="AJ65" s="626"/>
      <c r="AK65" s="481"/>
      <c r="AL65" s="144"/>
      <c r="AM65" s="144"/>
      <c r="AN65" s="144"/>
      <c r="AO65" s="144"/>
      <c r="AP65" s="188"/>
      <c r="AQ65" s="188"/>
      <c r="AR65" s="188"/>
      <c r="AS65" s="188"/>
      <c r="AT65" s="142"/>
      <c r="AU65" s="144"/>
      <c r="AV65" s="149"/>
      <c r="AW65" s="508"/>
      <c r="AX65" s="149"/>
      <c r="AY65" s="149"/>
      <c r="AZ65" s="144"/>
      <c r="BA65" s="144"/>
      <c r="BB65" s="144"/>
      <c r="BC65" s="144"/>
      <c r="BD65" s="144"/>
      <c r="BE65" s="188"/>
      <c r="BF65" s="964"/>
      <c r="BG65" s="188"/>
      <c r="BH65" s="188"/>
      <c r="BI65" s="188"/>
      <c r="BJ65" s="188"/>
      <c r="BK65" s="188"/>
      <c r="BL65" s="188"/>
      <c r="BM65" s="188"/>
      <c r="BN65" s="188"/>
      <c r="BO65" s="481"/>
      <c r="BP65" s="144"/>
      <c r="BQ65" s="144"/>
      <c r="BR65" s="144"/>
      <c r="BS65" s="144"/>
      <c r="BT65" s="144"/>
      <c r="BU65" s="144"/>
      <c r="BV65" s="144"/>
      <c r="BW65" s="144"/>
      <c r="BX65" s="144"/>
      <c r="BY65" s="401"/>
      <c r="BZ65" s="144"/>
      <c r="CA65" s="144"/>
      <c r="CB65" s="144"/>
      <c r="CC65" s="144"/>
      <c r="CD65" s="144"/>
      <c r="CE65" s="144"/>
      <c r="CF65" s="144"/>
      <c r="CG65" s="144"/>
      <c r="CH65" s="144"/>
      <c r="CI65" s="144"/>
      <c r="CJ65" s="144"/>
      <c r="CK65" s="481"/>
      <c r="CL65" s="144"/>
      <c r="CM65" s="144"/>
      <c r="CN65" s="144"/>
      <c r="CO65" s="144"/>
      <c r="CP65" s="144"/>
      <c r="CQ65" s="144"/>
      <c r="CR65" s="144"/>
      <c r="CS65" s="144"/>
      <c r="CT65" s="144"/>
      <c r="CU65" s="144"/>
      <c r="CV65" s="144"/>
      <c r="CW65" s="144"/>
      <c r="CX65" s="144"/>
      <c r="CY65" s="144"/>
      <c r="CZ65" s="144"/>
      <c r="DA65" s="144"/>
      <c r="DB65" s="144"/>
      <c r="DC65" s="144"/>
      <c r="DD65" s="144"/>
      <c r="DE65" s="144"/>
      <c r="DF65" s="144"/>
      <c r="DG65" s="144"/>
      <c r="DH65" s="144"/>
      <c r="DI65" s="144"/>
      <c r="DJ65" s="144"/>
      <c r="DK65" s="144"/>
      <c r="DL65" s="144"/>
      <c r="DM65" s="144"/>
      <c r="DN65" s="144"/>
      <c r="DO65" s="144"/>
      <c r="DP65" s="144"/>
      <c r="DQ65" s="144"/>
      <c r="DR65" s="144"/>
      <c r="DS65" s="144"/>
      <c r="DT65" s="144"/>
      <c r="DU65" s="144"/>
      <c r="DV65" s="144"/>
      <c r="DW65" s="144"/>
      <c r="DX65" s="144"/>
      <c r="DY65" s="144"/>
      <c r="DZ65" s="340"/>
    </row>
    <row r="66" spans="1:130" s="110" customFormat="1" ht="15" customHeight="1">
      <c r="A66" s="135"/>
      <c r="B66" s="473"/>
      <c r="C66" s="480"/>
      <c r="D66" s="497"/>
      <c r="E66" s="497"/>
      <c r="F66" s="497"/>
      <c r="G66" s="497"/>
      <c r="H66" s="480"/>
      <c r="I66" s="480"/>
      <c r="K66" s="480"/>
      <c r="M66" s="480"/>
      <c r="N66" s="480"/>
      <c r="O66" s="480"/>
      <c r="P66" s="480"/>
      <c r="S66" s="480"/>
      <c r="U66" s="480"/>
      <c r="W66" s="480"/>
      <c r="X66" s="527"/>
      <c r="Y66" s="128"/>
      <c r="Z66" s="480"/>
      <c r="AA66" s="759"/>
      <c r="AB66" s="720"/>
      <c r="AC66" s="27"/>
      <c r="AD66" s="401"/>
      <c r="AE66" s="895"/>
      <c r="AF66" s="383"/>
      <c r="AG66" s="978"/>
      <c r="AH66" s="307"/>
      <c r="AI66" s="224"/>
      <c r="AJ66" s="626"/>
      <c r="AK66" s="481"/>
      <c r="AL66" s="144"/>
      <c r="AM66" s="144"/>
      <c r="AN66" s="144"/>
      <c r="AO66" s="144"/>
      <c r="AP66" s="188"/>
      <c r="AQ66" s="188"/>
      <c r="AR66" s="188"/>
      <c r="AS66" s="188"/>
      <c r="AT66" s="144"/>
      <c r="AU66" s="142"/>
      <c r="AV66" s="144"/>
      <c r="AW66" s="481"/>
      <c r="AX66" s="144"/>
      <c r="AY66" s="144"/>
      <c r="AZ66" s="144"/>
      <c r="BA66" s="144"/>
      <c r="BB66" s="144"/>
      <c r="BC66" s="144"/>
      <c r="BD66" s="144"/>
      <c r="BE66" s="188"/>
      <c r="BF66" s="964"/>
      <c r="BG66" s="188"/>
      <c r="BH66" s="188"/>
      <c r="BI66" s="188"/>
      <c r="BJ66" s="188"/>
      <c r="BK66" s="188"/>
      <c r="BL66" s="188"/>
      <c r="BM66" s="188"/>
      <c r="BN66" s="188"/>
      <c r="BO66" s="481"/>
      <c r="BP66" s="144"/>
      <c r="BQ66" s="144"/>
      <c r="BR66" s="144"/>
      <c r="BS66" s="144"/>
      <c r="BT66" s="144"/>
      <c r="BU66" s="144"/>
      <c r="BV66" s="144"/>
      <c r="BW66" s="144"/>
      <c r="BX66" s="144"/>
      <c r="BY66" s="481"/>
      <c r="BZ66" s="144"/>
      <c r="CA66" s="144"/>
      <c r="CB66" s="144"/>
      <c r="CC66" s="144"/>
      <c r="CD66" s="144"/>
      <c r="CE66" s="144"/>
      <c r="CF66" s="144"/>
      <c r="CG66" s="144"/>
      <c r="CH66" s="144"/>
      <c r="CI66" s="144"/>
      <c r="CJ66" s="144"/>
      <c r="CK66" s="401"/>
      <c r="CL66" s="149"/>
      <c r="CM66" s="149"/>
      <c r="CN66" s="149"/>
      <c r="CO66" s="149"/>
      <c r="CP66" s="149"/>
      <c r="CQ66" s="149"/>
      <c r="CR66" s="149"/>
      <c r="CS66" s="149"/>
      <c r="CT66" s="149"/>
      <c r="CU66" s="149"/>
      <c r="CV66" s="144"/>
      <c r="CW66" s="144"/>
      <c r="CX66" s="144"/>
      <c r="CY66" s="144"/>
      <c r="CZ66" s="144"/>
      <c r="DA66" s="144"/>
      <c r="DB66" s="144"/>
      <c r="DC66" s="144"/>
      <c r="DD66" s="144"/>
      <c r="DE66" s="144"/>
      <c r="DF66" s="144"/>
      <c r="DG66" s="144"/>
      <c r="DH66" s="144"/>
      <c r="DI66" s="144"/>
      <c r="DJ66" s="144"/>
      <c r="DK66" s="144"/>
      <c r="DL66" s="144"/>
      <c r="DM66" s="144"/>
      <c r="DN66" s="144"/>
      <c r="DO66" s="144"/>
      <c r="DP66" s="144"/>
      <c r="DQ66" s="144"/>
      <c r="DR66" s="144"/>
      <c r="DS66" s="144"/>
      <c r="DT66" s="144"/>
      <c r="DU66" s="144"/>
      <c r="DV66" s="144"/>
    </row>
    <row r="67" spans="1:130" s="155" customFormat="1" ht="15" customHeight="1">
      <c r="A67" s="129" t="s">
        <v>130</v>
      </c>
      <c r="B67" s="470" t="s">
        <v>250</v>
      </c>
      <c r="C67" s="153">
        <v>1755000</v>
      </c>
      <c r="D67" s="153">
        <v>1120000</v>
      </c>
      <c r="E67" s="153">
        <v>1200000</v>
      </c>
      <c r="F67" s="153" t="s">
        <v>237</v>
      </c>
      <c r="G67" s="153"/>
      <c r="H67" s="154">
        <v>900000</v>
      </c>
      <c r="I67" s="154">
        <v>1305943</v>
      </c>
      <c r="J67" s="515"/>
      <c r="K67" s="154"/>
      <c r="L67" s="515"/>
      <c r="M67" s="154"/>
      <c r="N67" s="154"/>
      <c r="O67" s="154"/>
      <c r="Q67" s="519"/>
      <c r="R67" s="515"/>
      <c r="S67" s="154"/>
      <c r="T67" s="515"/>
      <c r="U67" s="153"/>
      <c r="V67" s="518"/>
      <c r="W67" s="130"/>
      <c r="X67" s="134"/>
      <c r="Y67" s="531"/>
      <c r="Z67" s="286">
        <v>12360000</v>
      </c>
      <c r="AA67" s="762"/>
      <c r="AB67" s="772"/>
      <c r="AC67" s="771"/>
      <c r="AD67" s="81">
        <v>1900000</v>
      </c>
      <c r="AE67" s="897"/>
      <c r="AF67" s="369"/>
      <c r="AG67" s="980"/>
      <c r="AH67" s="307"/>
      <c r="AI67" s="224"/>
      <c r="AJ67" s="626"/>
      <c r="AK67" s="964"/>
      <c r="AL67" s="142"/>
      <c r="AM67" s="144"/>
      <c r="AN67" s="144"/>
      <c r="AO67" s="144"/>
      <c r="AP67" s="188"/>
      <c r="AQ67" s="188"/>
      <c r="AR67" s="188"/>
      <c r="AS67" s="188"/>
      <c r="AT67" s="144"/>
      <c r="AU67" s="142"/>
      <c r="AV67" s="144"/>
      <c r="AW67" s="481"/>
      <c r="AX67" s="144"/>
      <c r="AY67" s="144"/>
      <c r="AZ67" s="144"/>
      <c r="BA67" s="144"/>
      <c r="BB67" s="144"/>
      <c r="BC67" s="144"/>
      <c r="BD67" s="144"/>
      <c r="BE67" s="144"/>
      <c r="BF67" s="401"/>
      <c r="BG67" s="188"/>
      <c r="BH67" s="188"/>
      <c r="BI67" s="188"/>
      <c r="BJ67" s="188"/>
      <c r="BK67" s="188"/>
      <c r="BL67" s="188"/>
      <c r="BM67" s="188"/>
      <c r="BN67" s="188"/>
      <c r="BO67" s="481"/>
      <c r="BP67" s="144"/>
      <c r="BQ67" s="144"/>
      <c r="BR67" s="144"/>
      <c r="BS67" s="144"/>
      <c r="BT67" s="144"/>
      <c r="BU67" s="144"/>
      <c r="BV67" s="144"/>
      <c r="BW67" s="144"/>
      <c r="BX67" s="144"/>
      <c r="BY67" s="481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401"/>
      <c r="CL67" s="144"/>
      <c r="CM67" s="144"/>
      <c r="CN67" s="144"/>
      <c r="CO67" s="144"/>
      <c r="CP67" s="144"/>
      <c r="CQ67" s="144"/>
      <c r="CR67" s="144"/>
      <c r="CS67" s="144"/>
      <c r="CT67" s="144"/>
      <c r="CU67" s="144"/>
      <c r="CV67" s="149"/>
      <c r="CW67" s="149"/>
      <c r="CX67" s="149"/>
      <c r="CY67" s="149"/>
      <c r="CZ67" s="149"/>
      <c r="DA67" s="149"/>
      <c r="DB67" s="149"/>
      <c r="DC67" s="149"/>
      <c r="DD67" s="149"/>
      <c r="DE67" s="149"/>
      <c r="DF67" s="149"/>
      <c r="DG67" s="149"/>
      <c r="DH67" s="149"/>
      <c r="DI67" s="149"/>
      <c r="DJ67" s="149"/>
      <c r="DK67" s="149"/>
      <c r="DL67" s="149"/>
      <c r="DM67" s="149"/>
      <c r="DN67" s="149"/>
      <c r="DO67" s="149"/>
      <c r="DP67" s="149"/>
      <c r="DQ67" s="149"/>
      <c r="DR67" s="149"/>
      <c r="DS67" s="149"/>
      <c r="DT67" s="149"/>
      <c r="DU67" s="149"/>
      <c r="DV67" s="149"/>
      <c r="DW67" s="149"/>
      <c r="DX67" s="341"/>
    </row>
    <row r="68" spans="1:130" s="110" customFormat="1" ht="15" customHeight="1">
      <c r="A68" s="127" t="s">
        <v>238</v>
      </c>
      <c r="B68" s="476"/>
      <c r="C68" s="480"/>
      <c r="D68" s="497"/>
      <c r="E68" s="497"/>
      <c r="F68" s="497"/>
      <c r="G68" s="497"/>
      <c r="H68" s="480"/>
      <c r="I68" s="480"/>
      <c r="K68" s="480"/>
      <c r="M68" s="480"/>
      <c r="N68" s="480"/>
      <c r="O68" s="480"/>
      <c r="P68" s="480"/>
      <c r="S68" s="523" t="s">
        <v>579</v>
      </c>
      <c r="U68" s="480"/>
      <c r="W68" s="480"/>
      <c r="X68" s="527"/>
      <c r="Y68" s="128"/>
      <c r="Z68" s="480"/>
      <c r="AA68" s="759"/>
      <c r="AB68" s="720"/>
      <c r="AC68" s="454"/>
      <c r="AD68" s="401"/>
      <c r="AE68" s="895"/>
      <c r="AF68" s="383"/>
      <c r="AG68" s="978"/>
      <c r="AH68" s="307"/>
      <c r="AI68" s="224"/>
      <c r="AJ68" s="626"/>
      <c r="AK68" s="964"/>
      <c r="AL68" s="142"/>
      <c r="AM68" s="144"/>
      <c r="AN68" s="144"/>
      <c r="AO68" s="188"/>
      <c r="AP68" s="188"/>
      <c r="AQ68" s="188"/>
      <c r="AR68" s="188"/>
      <c r="AS68" s="188"/>
      <c r="AT68" s="144"/>
      <c r="AU68" s="144"/>
      <c r="AV68" s="142"/>
      <c r="AW68" s="964"/>
      <c r="AX68" s="142"/>
      <c r="AY68" s="142"/>
      <c r="AZ68" s="188"/>
      <c r="BA68" s="144"/>
      <c r="BB68" s="144"/>
      <c r="BC68" s="144"/>
      <c r="BD68" s="144"/>
      <c r="BE68" s="144"/>
      <c r="BF68" s="401"/>
      <c r="BG68" s="188"/>
      <c r="BH68" s="188"/>
      <c r="BI68" s="188"/>
      <c r="BJ68" s="188"/>
      <c r="BK68" s="188"/>
      <c r="BL68" s="188"/>
      <c r="BM68" s="188"/>
      <c r="BN68" s="188"/>
      <c r="BO68" s="481"/>
      <c r="BP68" s="144"/>
      <c r="BQ68" s="144"/>
      <c r="BR68" s="144"/>
      <c r="BS68" s="144"/>
      <c r="BT68" s="144"/>
      <c r="BU68" s="144"/>
      <c r="BV68" s="144"/>
      <c r="BW68" s="144"/>
      <c r="BX68" s="144"/>
      <c r="BY68" s="401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401"/>
      <c r="CL68" s="144"/>
      <c r="CM68" s="144"/>
      <c r="CN68" s="144"/>
      <c r="CO68" s="144"/>
      <c r="CP68" s="144"/>
      <c r="CQ68" s="144"/>
      <c r="CR68" s="144"/>
      <c r="CS68" s="144"/>
      <c r="CT68" s="144"/>
      <c r="CU68" s="144"/>
      <c r="CV68" s="144"/>
      <c r="CW68" s="144"/>
      <c r="CX68" s="144"/>
      <c r="CY68" s="144"/>
      <c r="CZ68" s="144"/>
      <c r="DA68" s="144"/>
      <c r="DB68" s="144"/>
      <c r="DC68" s="144"/>
      <c r="DD68" s="144"/>
      <c r="DE68" s="144"/>
      <c r="DF68" s="144"/>
      <c r="DG68" s="144"/>
      <c r="DH68" s="144"/>
      <c r="DI68" s="144"/>
      <c r="DJ68" s="144"/>
      <c r="DK68" s="144"/>
      <c r="DL68" s="144"/>
      <c r="DM68" s="144"/>
      <c r="DN68" s="144"/>
      <c r="DO68" s="144"/>
      <c r="DP68" s="144"/>
      <c r="DQ68" s="144"/>
      <c r="DR68" s="144"/>
      <c r="DS68" s="144"/>
      <c r="DT68" s="144"/>
      <c r="DU68" s="144"/>
      <c r="DV68" s="144"/>
      <c r="DW68" s="144"/>
    </row>
    <row r="69" spans="1:130" s="130" customFormat="1" ht="15" customHeight="1">
      <c r="A69" s="129" t="s">
        <v>99</v>
      </c>
      <c r="B69" s="470" t="s">
        <v>240</v>
      </c>
      <c r="C69" s="131"/>
      <c r="D69" s="131"/>
      <c r="E69" s="131"/>
      <c r="F69" s="131"/>
      <c r="G69" s="131"/>
      <c r="H69" s="133"/>
      <c r="I69" s="133"/>
      <c r="J69" s="514"/>
      <c r="K69" s="133"/>
      <c r="L69" s="514"/>
      <c r="M69" s="133"/>
      <c r="N69" s="133"/>
      <c r="O69" s="133"/>
      <c r="Q69" s="518"/>
      <c r="R69" s="514"/>
      <c r="S69" s="133"/>
      <c r="T69" s="514"/>
      <c r="U69" s="131"/>
      <c r="V69" s="518"/>
      <c r="W69" s="130" t="s">
        <v>874</v>
      </c>
      <c r="X69" s="134"/>
      <c r="Y69" s="517"/>
      <c r="Z69" s="285"/>
      <c r="AA69" s="754"/>
      <c r="AB69" s="770"/>
      <c r="AC69" s="30"/>
      <c r="AD69" s="69"/>
      <c r="AE69" s="895"/>
      <c r="AF69" s="383"/>
      <c r="AG69" s="978"/>
      <c r="AH69" s="307"/>
      <c r="AI69" s="224"/>
      <c r="AJ69" s="626"/>
      <c r="AK69" s="481"/>
      <c r="AL69" s="144"/>
      <c r="AM69" s="188"/>
      <c r="AN69" s="188"/>
      <c r="AO69" s="188"/>
      <c r="AP69" s="188"/>
      <c r="AQ69" s="188"/>
      <c r="AR69" s="188"/>
      <c r="AS69" s="188"/>
      <c r="AT69" s="144"/>
      <c r="AU69" s="144"/>
      <c r="AV69" s="142"/>
      <c r="AW69" s="964"/>
      <c r="AX69" s="142"/>
      <c r="AY69" s="142"/>
      <c r="AZ69" s="188"/>
      <c r="BA69" s="144"/>
      <c r="BB69" s="144"/>
      <c r="BC69" s="144"/>
      <c r="BD69" s="144"/>
      <c r="BE69" s="144"/>
      <c r="BF69" s="401"/>
      <c r="BG69" s="188"/>
      <c r="BH69" s="188"/>
      <c r="BI69" s="188"/>
      <c r="BJ69" s="188"/>
      <c r="BK69" s="188"/>
      <c r="BL69" s="188"/>
      <c r="BM69" s="188"/>
      <c r="BN69" s="188"/>
      <c r="BO69" s="481"/>
      <c r="BP69" s="144"/>
      <c r="BQ69" s="144"/>
      <c r="BR69" s="144"/>
      <c r="BS69" s="144"/>
      <c r="BT69" s="144"/>
      <c r="BU69" s="144"/>
      <c r="BV69" s="144"/>
      <c r="BW69" s="144"/>
      <c r="BX69" s="144"/>
      <c r="BY69" s="401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401"/>
      <c r="CL69" s="142"/>
      <c r="CM69" s="142"/>
      <c r="CN69" s="142"/>
      <c r="CO69" s="142"/>
      <c r="CP69" s="142"/>
      <c r="CQ69" s="142"/>
      <c r="CR69" s="142"/>
      <c r="CS69" s="142"/>
      <c r="CT69" s="142"/>
      <c r="CU69" s="142"/>
      <c r="CV69" s="144"/>
      <c r="CW69" s="144"/>
      <c r="CX69" s="144"/>
      <c r="CY69" s="144"/>
      <c r="CZ69" s="144"/>
      <c r="DA69" s="144"/>
      <c r="DB69" s="144"/>
      <c r="DC69" s="144"/>
      <c r="DD69" s="144"/>
      <c r="DE69" s="144"/>
      <c r="DF69" s="144"/>
      <c r="DG69" s="144"/>
      <c r="DH69" s="144"/>
      <c r="DI69" s="144"/>
      <c r="DJ69" s="144"/>
      <c r="DK69" s="144"/>
      <c r="DL69" s="144"/>
      <c r="DM69" s="144"/>
      <c r="DN69" s="144"/>
      <c r="DO69" s="144"/>
      <c r="DP69" s="144"/>
      <c r="DQ69" s="144"/>
      <c r="DR69" s="144"/>
      <c r="DS69" s="144"/>
      <c r="DT69" s="144"/>
      <c r="DU69" s="144"/>
      <c r="DV69" s="144"/>
      <c r="DW69" s="144"/>
      <c r="DX69" s="340"/>
    </row>
    <row r="70" spans="1:130" s="232" customFormat="1" ht="60" customHeight="1">
      <c r="A70" s="231" t="s">
        <v>842</v>
      </c>
      <c r="B70" s="477"/>
      <c r="C70" s="232" t="s">
        <v>812</v>
      </c>
      <c r="D70" s="232" t="s">
        <v>817</v>
      </c>
      <c r="E70" s="232" t="s">
        <v>811</v>
      </c>
      <c r="F70" s="232" t="s">
        <v>816</v>
      </c>
      <c r="H70" s="232" t="s">
        <v>813</v>
      </c>
      <c r="I70" s="232" t="s">
        <v>814</v>
      </c>
      <c r="J70" s="516" t="s">
        <v>815</v>
      </c>
      <c r="K70" s="232" t="s">
        <v>818</v>
      </c>
      <c r="L70" s="516"/>
      <c r="Q70" s="516"/>
      <c r="R70" s="516"/>
      <c r="T70" s="516"/>
      <c r="V70" s="524"/>
      <c r="W70" s="287"/>
      <c r="X70" s="233"/>
      <c r="Y70" s="516"/>
      <c r="Z70" s="287"/>
      <c r="AA70" s="763"/>
      <c r="AB70" s="750"/>
      <c r="AC70" s="27"/>
      <c r="AD70" s="773" t="s">
        <v>1160</v>
      </c>
      <c r="AE70" s="896"/>
      <c r="AF70" s="384"/>
      <c r="AG70" s="979"/>
      <c r="AH70" s="307"/>
      <c r="AI70" s="224"/>
      <c r="AJ70" s="626"/>
      <c r="AK70" s="481"/>
      <c r="AL70" s="144"/>
      <c r="AM70" s="188"/>
      <c r="AN70" s="188"/>
      <c r="AO70" s="188"/>
      <c r="AP70" s="188"/>
      <c r="AQ70" s="188"/>
      <c r="AR70" s="188"/>
      <c r="AS70" s="188"/>
      <c r="AT70" s="144"/>
      <c r="AU70" s="144"/>
      <c r="AV70" s="144"/>
      <c r="AW70" s="481"/>
      <c r="AX70" s="144"/>
      <c r="AY70" s="144"/>
      <c r="AZ70" s="188"/>
      <c r="BA70" s="149"/>
      <c r="BB70" s="144"/>
      <c r="BC70" s="144"/>
      <c r="BD70" s="144"/>
      <c r="BE70" s="144"/>
      <c r="BF70" s="401"/>
      <c r="BG70" s="188"/>
      <c r="BH70" s="188"/>
      <c r="BI70" s="188"/>
      <c r="BJ70" s="188"/>
      <c r="BK70" s="188"/>
      <c r="BL70" s="188"/>
      <c r="BM70" s="188"/>
      <c r="BN70" s="188"/>
      <c r="BO70" s="481"/>
      <c r="BP70" s="144"/>
      <c r="BQ70" s="144"/>
      <c r="BR70" s="144"/>
      <c r="BS70" s="144"/>
      <c r="BT70" s="144"/>
      <c r="BU70" s="144"/>
      <c r="BV70" s="144"/>
      <c r="BW70" s="144"/>
      <c r="BX70" s="144"/>
      <c r="BY70" s="401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401"/>
      <c r="CL70" s="142"/>
      <c r="CM70" s="142"/>
      <c r="CN70" s="142"/>
      <c r="CO70" s="142"/>
      <c r="CP70" s="142"/>
      <c r="CQ70" s="142"/>
      <c r="CR70" s="142"/>
      <c r="CS70" s="142"/>
      <c r="CT70" s="142"/>
      <c r="CU70" s="142"/>
      <c r="CV70" s="142"/>
      <c r="CW70" s="142"/>
      <c r="CX70" s="142"/>
      <c r="CY70" s="142"/>
      <c r="CZ70" s="142"/>
      <c r="DA70" s="142"/>
      <c r="DB70" s="142"/>
      <c r="DC70" s="142"/>
      <c r="DD70" s="142"/>
      <c r="DE70" s="142"/>
      <c r="DF70" s="142"/>
      <c r="DG70" s="142"/>
      <c r="DH70" s="142"/>
      <c r="DI70" s="142"/>
      <c r="DJ70" s="142"/>
      <c r="DK70" s="142"/>
      <c r="DL70" s="142"/>
      <c r="DM70" s="142"/>
      <c r="DN70" s="142"/>
      <c r="DO70" s="142"/>
      <c r="DP70" s="142"/>
      <c r="DQ70" s="142"/>
      <c r="DR70" s="142"/>
      <c r="DS70" s="142"/>
      <c r="DT70" s="142"/>
      <c r="DU70" s="142"/>
      <c r="DV70" s="142"/>
      <c r="DW70" s="142"/>
      <c r="DX70" s="378"/>
    </row>
    <row r="71" spans="1:130" s="705" customFormat="1" ht="15" customHeight="1">
      <c r="A71" s="703" t="s">
        <v>200</v>
      </c>
      <c r="B71" s="477"/>
      <c r="C71" s="704"/>
      <c r="G71" s="705" t="s">
        <v>1462</v>
      </c>
      <c r="J71" s="706"/>
      <c r="L71" s="706"/>
      <c r="Q71" s="706"/>
      <c r="R71" s="707" t="s">
        <v>571</v>
      </c>
      <c r="S71" s="704" t="s">
        <v>819</v>
      </c>
      <c r="T71" s="707"/>
      <c r="U71" s="704"/>
      <c r="V71" s="708"/>
      <c r="W71" s="709"/>
      <c r="X71" s="710"/>
      <c r="Y71" s="706"/>
      <c r="Z71" s="709"/>
      <c r="AA71" s="764" t="s">
        <v>1477</v>
      </c>
      <c r="AB71" s="774"/>
      <c r="AC71" s="775"/>
      <c r="AD71" s="284"/>
      <c r="AE71" s="896"/>
      <c r="AF71" s="384"/>
      <c r="AG71" s="979"/>
      <c r="AH71" s="307"/>
      <c r="AI71" s="224"/>
      <c r="AJ71" s="626"/>
      <c r="AK71" s="481"/>
      <c r="AL71" s="144"/>
      <c r="AM71" s="188"/>
      <c r="AN71" s="188"/>
      <c r="AO71" s="188"/>
      <c r="AP71" s="188"/>
      <c r="AQ71" s="188"/>
      <c r="AR71" s="188"/>
      <c r="AS71" s="188"/>
      <c r="AT71" s="144"/>
      <c r="AU71" s="144"/>
      <c r="AV71" s="144"/>
      <c r="AW71" s="481"/>
      <c r="AX71" s="144"/>
      <c r="AY71" s="144"/>
      <c r="AZ71" s="188"/>
      <c r="BA71" s="144"/>
      <c r="BB71" s="144"/>
      <c r="BC71" s="144"/>
      <c r="BD71" s="144"/>
      <c r="BE71" s="144"/>
      <c r="BF71" s="401"/>
      <c r="BG71" s="188"/>
      <c r="BH71" s="188"/>
      <c r="BI71" s="188"/>
      <c r="BJ71" s="188"/>
      <c r="BK71" s="188"/>
      <c r="BL71" s="188"/>
      <c r="BM71" s="188"/>
      <c r="BN71" s="188"/>
      <c r="BO71" s="481"/>
      <c r="BP71" s="188"/>
      <c r="BQ71" s="188"/>
      <c r="BR71" s="188"/>
      <c r="BS71" s="188"/>
      <c r="BT71" s="188"/>
      <c r="BU71" s="188"/>
      <c r="BV71" s="188"/>
      <c r="BW71" s="188"/>
      <c r="BX71" s="188"/>
      <c r="BY71" s="401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401"/>
      <c r="CL71" s="144"/>
      <c r="CM71" s="144"/>
      <c r="CN71" s="144"/>
      <c r="CO71" s="144"/>
      <c r="CP71" s="144"/>
      <c r="CQ71" s="144"/>
      <c r="CR71" s="144"/>
      <c r="CS71" s="144"/>
      <c r="CT71" s="144"/>
      <c r="CU71" s="144"/>
      <c r="CV71" s="142"/>
      <c r="CW71" s="142"/>
      <c r="CX71" s="142"/>
      <c r="CY71" s="142"/>
      <c r="CZ71" s="142"/>
      <c r="DA71" s="142"/>
      <c r="DB71" s="142"/>
      <c r="DC71" s="142"/>
      <c r="DD71" s="142"/>
      <c r="DE71" s="142"/>
      <c r="DF71" s="142"/>
      <c r="DG71" s="142"/>
      <c r="DH71" s="142"/>
      <c r="DI71" s="142"/>
      <c r="DJ71" s="142"/>
      <c r="DK71" s="142"/>
      <c r="DL71" s="142"/>
      <c r="DM71" s="142"/>
      <c r="DN71" s="142"/>
      <c r="DO71" s="142"/>
      <c r="DP71" s="142"/>
      <c r="DQ71" s="142"/>
      <c r="DR71" s="142"/>
      <c r="DS71" s="142"/>
      <c r="DT71" s="142"/>
      <c r="DU71" s="142"/>
      <c r="DV71" s="142"/>
      <c r="DW71" s="142"/>
      <c r="DX71" s="711"/>
    </row>
    <row r="72" spans="1:130" s="110" customFormat="1" ht="15" customHeight="1">
      <c r="A72" s="135"/>
      <c r="B72" s="473"/>
      <c r="C72" s="480"/>
      <c r="D72" s="497"/>
      <c r="E72" s="497"/>
      <c r="F72" s="497"/>
      <c r="G72" s="497"/>
      <c r="H72" s="480"/>
      <c r="I72" s="480"/>
      <c r="K72" s="480"/>
      <c r="M72" s="480"/>
      <c r="N72" s="480"/>
      <c r="O72" s="480"/>
      <c r="P72" s="480"/>
      <c r="S72" s="480"/>
      <c r="U72" s="480"/>
      <c r="W72" s="480"/>
      <c r="X72" s="527"/>
      <c r="Y72" s="128" t="s">
        <v>894</v>
      </c>
      <c r="Z72" s="480"/>
      <c r="AA72" s="759"/>
      <c r="AB72" s="720"/>
      <c r="AC72" s="27"/>
      <c r="AD72" s="401"/>
      <c r="AE72" s="895"/>
      <c r="AF72" s="383"/>
      <c r="AG72" s="978"/>
      <c r="AH72" s="307"/>
      <c r="AI72" s="224"/>
      <c r="AJ72" s="626"/>
      <c r="AK72" s="481"/>
      <c r="AL72" s="144"/>
      <c r="AM72" s="188"/>
      <c r="AN72" s="188"/>
      <c r="AO72" s="188"/>
      <c r="AP72" s="188"/>
      <c r="AQ72" s="188"/>
      <c r="AR72" s="188"/>
      <c r="AS72" s="188"/>
      <c r="AT72" s="144"/>
      <c r="AU72" s="144"/>
      <c r="AV72" s="144"/>
      <c r="AW72" s="481"/>
      <c r="AX72" s="144"/>
      <c r="AY72" s="144"/>
      <c r="AZ72" s="188"/>
      <c r="BA72" s="144"/>
      <c r="BB72" s="144"/>
      <c r="BC72" s="188"/>
      <c r="BD72" s="188"/>
      <c r="BE72" s="188"/>
      <c r="BF72" s="401"/>
      <c r="BG72" s="188"/>
      <c r="BH72" s="188"/>
      <c r="BI72" s="188"/>
      <c r="BJ72" s="188"/>
      <c r="BK72" s="188"/>
      <c r="BL72" s="188"/>
      <c r="BM72" s="188"/>
      <c r="BN72" s="188"/>
      <c r="BO72" s="481"/>
      <c r="BP72" s="188"/>
      <c r="BQ72" s="188"/>
      <c r="BR72" s="188"/>
      <c r="BS72" s="188"/>
      <c r="BT72" s="188"/>
      <c r="BU72" s="188"/>
      <c r="BV72" s="188"/>
      <c r="BW72" s="188"/>
      <c r="BX72" s="188"/>
      <c r="BY72" s="401"/>
      <c r="BZ72" s="188"/>
      <c r="CA72" s="188"/>
      <c r="CB72" s="188"/>
      <c r="CC72" s="188"/>
      <c r="CD72" s="188"/>
      <c r="CE72" s="188"/>
      <c r="CF72" s="188"/>
      <c r="CG72" s="188"/>
      <c r="CH72" s="188"/>
      <c r="CI72" s="188"/>
      <c r="CJ72" s="188"/>
      <c r="CK72" s="401"/>
      <c r="CL72" s="144"/>
      <c r="CM72" s="144"/>
      <c r="CN72" s="144"/>
      <c r="CO72" s="144"/>
      <c r="CP72" s="144"/>
      <c r="CQ72" s="144"/>
      <c r="CR72" s="144"/>
      <c r="CS72" s="144"/>
      <c r="CT72" s="144"/>
      <c r="CU72" s="144"/>
      <c r="CV72" s="144"/>
      <c r="CW72" s="144"/>
      <c r="CX72" s="144"/>
      <c r="CY72" s="144"/>
      <c r="CZ72" s="144"/>
      <c r="DA72" s="144"/>
      <c r="DB72" s="144"/>
      <c r="DC72" s="144"/>
      <c r="DD72" s="144"/>
      <c r="DE72" s="144"/>
      <c r="DF72" s="144"/>
      <c r="DG72" s="144"/>
      <c r="DH72" s="144"/>
      <c r="DI72" s="144"/>
      <c r="DJ72" s="144"/>
      <c r="DK72" s="144"/>
      <c r="DL72" s="144"/>
      <c r="DM72" s="144"/>
      <c r="DN72" s="144"/>
      <c r="DO72" s="144"/>
      <c r="DP72" s="144"/>
      <c r="DQ72" s="144"/>
      <c r="DR72" s="144"/>
      <c r="DS72" s="144"/>
      <c r="DT72" s="144"/>
      <c r="DU72" s="144"/>
      <c r="DV72" s="144"/>
      <c r="DW72" s="144"/>
    </row>
    <row r="73" spans="1:130" s="110" customFormat="1">
      <c r="A73" s="135"/>
      <c r="B73" s="473"/>
      <c r="C73" s="480"/>
      <c r="D73" s="497"/>
      <c r="E73" s="497"/>
      <c r="F73" s="497"/>
      <c r="G73" s="497"/>
      <c r="H73" s="480"/>
      <c r="I73" s="480"/>
      <c r="K73" s="480"/>
      <c r="M73" s="480"/>
      <c r="N73" s="480"/>
      <c r="O73" s="480"/>
      <c r="P73" s="480"/>
      <c r="S73" s="480"/>
      <c r="U73" s="480"/>
      <c r="W73" s="480"/>
      <c r="X73" s="527"/>
      <c r="Y73" s="128"/>
      <c r="Z73" s="480"/>
      <c r="AA73" s="759"/>
      <c r="AB73" s="720"/>
      <c r="AC73" s="680"/>
      <c r="AD73" s="401"/>
      <c r="AE73" s="895"/>
      <c r="AF73" s="383"/>
      <c r="AG73" s="978"/>
      <c r="AH73" s="307"/>
      <c r="AI73" s="224"/>
      <c r="AJ73" s="626"/>
      <c r="AK73" s="481"/>
      <c r="AL73" s="144"/>
      <c r="AM73" s="188"/>
      <c r="AN73" s="188"/>
      <c r="AO73" s="188"/>
      <c r="AP73" s="188"/>
      <c r="AQ73" s="188"/>
      <c r="AR73" s="188"/>
      <c r="AS73" s="188"/>
      <c r="AT73" s="144"/>
      <c r="AU73" s="144"/>
      <c r="AV73" s="144"/>
      <c r="AW73" s="481"/>
      <c r="AX73" s="144"/>
      <c r="AY73" s="144"/>
      <c r="AZ73" s="188"/>
      <c r="BA73" s="142"/>
      <c r="BB73" s="188"/>
      <c r="BC73" s="188"/>
      <c r="BD73" s="188"/>
      <c r="BE73" s="188"/>
      <c r="BF73" s="401"/>
      <c r="BG73" s="188"/>
      <c r="BH73" s="188"/>
      <c r="BI73" s="188"/>
      <c r="BJ73" s="188"/>
      <c r="BK73" s="188"/>
      <c r="BL73" s="188"/>
      <c r="BM73" s="188"/>
      <c r="BN73" s="188"/>
      <c r="BO73" s="401"/>
      <c r="BP73" s="188"/>
      <c r="BQ73" s="188"/>
      <c r="BR73" s="188"/>
      <c r="BS73" s="188"/>
      <c r="BT73" s="188"/>
      <c r="BU73" s="188"/>
      <c r="BV73" s="188"/>
      <c r="BW73" s="188"/>
      <c r="BX73" s="188"/>
      <c r="BY73" s="401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401"/>
      <c r="CL73" s="144"/>
      <c r="CM73" s="144"/>
      <c r="CN73" s="144"/>
      <c r="CO73" s="144"/>
      <c r="CP73" s="144"/>
      <c r="CQ73" s="144"/>
      <c r="CR73" s="144"/>
      <c r="CS73" s="144"/>
      <c r="CT73" s="144"/>
      <c r="CU73" s="144"/>
      <c r="CV73" s="144"/>
      <c r="CW73" s="144"/>
      <c r="CX73" s="144"/>
      <c r="CY73" s="144"/>
      <c r="CZ73" s="144"/>
      <c r="DA73" s="144"/>
      <c r="DB73" s="144"/>
      <c r="DC73" s="144"/>
      <c r="DD73" s="144"/>
      <c r="DE73" s="144"/>
      <c r="DF73" s="144"/>
      <c r="DG73" s="144"/>
      <c r="DH73" s="144"/>
      <c r="DI73" s="144"/>
      <c r="DJ73" s="144"/>
      <c r="DK73" s="144"/>
      <c r="DL73" s="144"/>
      <c r="DM73" s="144"/>
      <c r="DN73" s="144"/>
      <c r="DO73" s="144"/>
      <c r="DP73" s="144"/>
      <c r="DQ73" s="144"/>
      <c r="DR73" s="144"/>
      <c r="DS73" s="144"/>
      <c r="DT73" s="144"/>
      <c r="DU73" s="144"/>
      <c r="DV73" s="144"/>
      <c r="DW73" s="144"/>
    </row>
    <row r="74" spans="1:130" s="110" customFormat="1">
      <c r="A74" s="135"/>
      <c r="B74" s="473"/>
      <c r="C74" s="480"/>
      <c r="D74" s="497"/>
      <c r="E74" s="497"/>
      <c r="F74" s="497"/>
      <c r="G74" s="497"/>
      <c r="H74" s="480"/>
      <c r="I74" s="480"/>
      <c r="K74" s="480"/>
      <c r="M74" s="480"/>
      <c r="N74" s="480"/>
      <c r="O74" s="480"/>
      <c r="P74" s="480"/>
      <c r="S74" s="480"/>
      <c r="U74" s="480"/>
      <c r="W74" s="480"/>
      <c r="X74" s="527"/>
      <c r="Y74" s="128"/>
      <c r="Z74" s="480"/>
      <c r="AA74" s="759"/>
      <c r="AB74" s="720"/>
      <c r="AC74" s="680"/>
      <c r="AD74" s="401"/>
      <c r="AE74" s="895"/>
      <c r="AF74" s="383"/>
      <c r="AG74" s="978"/>
      <c r="AH74" s="307"/>
      <c r="AI74" s="224"/>
      <c r="AJ74" s="626"/>
      <c r="AK74" s="481"/>
      <c r="AL74" s="144"/>
      <c r="AM74" s="188"/>
      <c r="AN74" s="188"/>
      <c r="AO74" s="188"/>
      <c r="AP74" s="188"/>
      <c r="AQ74" s="188"/>
      <c r="AR74" s="188"/>
      <c r="AS74" s="188"/>
      <c r="AT74" s="188"/>
      <c r="AU74" s="144"/>
      <c r="AV74" s="144"/>
      <c r="AW74" s="481"/>
      <c r="AX74" s="144"/>
      <c r="AY74" s="144"/>
      <c r="AZ74" s="188"/>
      <c r="BA74" s="142"/>
      <c r="BB74" s="188"/>
      <c r="BC74" s="188"/>
      <c r="BD74" s="188"/>
      <c r="BE74" s="188"/>
      <c r="BF74" s="401"/>
      <c r="BG74" s="188"/>
      <c r="BH74" s="188"/>
      <c r="BI74" s="188"/>
      <c r="BJ74" s="188"/>
      <c r="BK74" s="188"/>
      <c r="BL74" s="188"/>
      <c r="BM74" s="188"/>
      <c r="BN74" s="188"/>
      <c r="BO74" s="401"/>
      <c r="BP74" s="188"/>
      <c r="BQ74" s="188"/>
      <c r="BR74" s="188"/>
      <c r="BS74" s="188"/>
      <c r="BT74" s="188"/>
      <c r="BU74" s="188"/>
      <c r="BV74" s="188"/>
      <c r="BW74" s="188"/>
      <c r="BX74" s="188"/>
      <c r="BY74" s="401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401"/>
      <c r="CL74" s="144"/>
      <c r="CM74" s="144"/>
      <c r="CN74" s="144"/>
      <c r="CO74" s="144"/>
      <c r="CP74" s="144"/>
      <c r="CQ74" s="144"/>
      <c r="CR74" s="144"/>
      <c r="CS74" s="144"/>
      <c r="CT74" s="144"/>
      <c r="CU74" s="144"/>
      <c r="CV74" s="144"/>
      <c r="CW74" s="144"/>
      <c r="CX74" s="144"/>
      <c r="CY74" s="144"/>
      <c r="CZ74" s="144"/>
      <c r="DA74" s="144"/>
      <c r="DB74" s="144"/>
      <c r="DC74" s="144"/>
      <c r="DD74" s="144"/>
      <c r="DE74" s="144"/>
      <c r="DF74" s="144"/>
      <c r="DG74" s="144"/>
      <c r="DH74" s="144"/>
      <c r="DI74" s="144"/>
      <c r="DJ74" s="144"/>
      <c r="DK74" s="144"/>
      <c r="DL74" s="144"/>
      <c r="DM74" s="144"/>
      <c r="DN74" s="144"/>
      <c r="DO74" s="144"/>
      <c r="DP74" s="144"/>
      <c r="DQ74" s="144"/>
      <c r="DR74" s="144"/>
      <c r="DS74" s="144"/>
      <c r="DT74" s="144"/>
      <c r="DU74" s="144"/>
      <c r="DV74" s="144"/>
      <c r="DW74" s="144"/>
    </row>
    <row r="75" spans="1:130" s="110" customFormat="1">
      <c r="A75" s="135"/>
      <c r="B75" s="473"/>
      <c r="C75" s="480"/>
      <c r="D75" s="497"/>
      <c r="E75" s="497"/>
      <c r="F75" s="497"/>
      <c r="G75" s="497"/>
      <c r="H75" s="480"/>
      <c r="I75" s="480"/>
      <c r="K75" s="480"/>
      <c r="M75" s="480"/>
      <c r="N75" s="480"/>
      <c r="O75" s="480"/>
      <c r="P75" s="480"/>
      <c r="S75" s="480"/>
      <c r="U75" s="480"/>
      <c r="W75" s="480"/>
      <c r="X75" s="527"/>
      <c r="Y75" s="128"/>
      <c r="Z75" s="480"/>
      <c r="AA75" s="759"/>
      <c r="AB75" s="720"/>
      <c r="AC75" s="680"/>
      <c r="AD75" s="401"/>
      <c r="AE75" s="895"/>
      <c r="AF75" s="383"/>
      <c r="AG75" s="978"/>
      <c r="AH75" s="307"/>
      <c r="AI75" s="224"/>
      <c r="AJ75" s="626"/>
      <c r="AK75" s="481"/>
      <c r="AL75" s="144"/>
      <c r="AM75" s="188"/>
      <c r="AN75" s="188"/>
      <c r="AO75" s="188"/>
      <c r="AP75" s="188"/>
      <c r="AQ75" s="188"/>
      <c r="AR75" s="188"/>
      <c r="AS75" s="188"/>
      <c r="AT75" s="188"/>
      <c r="AU75" s="144"/>
      <c r="AV75" s="144"/>
      <c r="AW75" s="481"/>
      <c r="AX75" s="144"/>
      <c r="AY75" s="144"/>
      <c r="AZ75" s="188"/>
      <c r="BA75" s="144"/>
      <c r="BB75" s="188"/>
      <c r="BC75" s="188"/>
      <c r="BD75" s="188"/>
      <c r="BE75" s="188"/>
      <c r="BF75" s="401"/>
      <c r="BG75" s="188"/>
      <c r="BH75" s="188"/>
      <c r="BI75" s="188"/>
      <c r="BJ75" s="188"/>
      <c r="BK75" s="188"/>
      <c r="BL75" s="188"/>
      <c r="BM75" s="188"/>
      <c r="BN75" s="188"/>
      <c r="BO75" s="401"/>
      <c r="BP75" s="188"/>
      <c r="BQ75" s="188"/>
      <c r="BR75" s="188"/>
      <c r="BS75" s="188"/>
      <c r="BT75" s="188"/>
      <c r="BU75" s="188"/>
      <c r="BV75" s="188"/>
      <c r="BW75" s="188"/>
      <c r="BX75" s="188"/>
      <c r="BY75" s="401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401"/>
      <c r="CL75" s="144"/>
      <c r="CM75" s="144"/>
      <c r="CN75" s="144"/>
      <c r="CO75" s="144"/>
      <c r="CP75" s="144"/>
      <c r="CQ75" s="144"/>
      <c r="CR75" s="144"/>
      <c r="CS75" s="144"/>
      <c r="CT75" s="144"/>
      <c r="CU75" s="144"/>
      <c r="CV75" s="144"/>
      <c r="CW75" s="144"/>
      <c r="CX75" s="144"/>
      <c r="CY75" s="144"/>
      <c r="CZ75" s="144"/>
      <c r="DA75" s="144"/>
      <c r="DB75" s="144"/>
      <c r="DC75" s="144"/>
      <c r="DD75" s="144"/>
      <c r="DE75" s="144"/>
      <c r="DF75" s="144"/>
      <c r="DG75" s="144"/>
      <c r="DH75" s="144"/>
      <c r="DI75" s="144"/>
      <c r="DJ75" s="144"/>
      <c r="DK75" s="144"/>
      <c r="DL75" s="144"/>
      <c r="DM75" s="144"/>
      <c r="DN75" s="144"/>
      <c r="DO75" s="144"/>
      <c r="DP75" s="144"/>
      <c r="DQ75" s="144"/>
      <c r="DR75" s="144"/>
      <c r="DS75" s="144"/>
      <c r="DT75" s="144"/>
      <c r="DU75" s="144"/>
      <c r="DV75" s="144"/>
      <c r="DW75" s="144"/>
    </row>
    <row r="76" spans="1:130" s="110" customFormat="1">
      <c r="A76" s="135"/>
      <c r="B76" s="473"/>
      <c r="C76" s="480"/>
      <c r="D76" s="497"/>
      <c r="E76" s="497"/>
      <c r="F76" s="497"/>
      <c r="G76" s="497"/>
      <c r="H76" s="480"/>
      <c r="I76" s="480"/>
      <c r="K76" s="480"/>
      <c r="M76" s="480"/>
      <c r="N76" s="480"/>
      <c r="O76" s="480"/>
      <c r="P76" s="480"/>
      <c r="S76" s="480"/>
      <c r="U76" s="480"/>
      <c r="W76" s="480"/>
      <c r="X76" s="527"/>
      <c r="Y76" s="128"/>
      <c r="Z76" s="480"/>
      <c r="AA76" s="759"/>
      <c r="AB76" s="720"/>
      <c r="AC76" s="680"/>
      <c r="AD76" s="401"/>
      <c r="AE76" s="896"/>
      <c r="AF76" s="383"/>
      <c r="AG76" s="978"/>
      <c r="AH76" s="307"/>
      <c r="AI76" s="224"/>
      <c r="AJ76" s="626"/>
      <c r="AK76" s="481"/>
      <c r="AL76" s="144"/>
      <c r="AM76" s="188"/>
      <c r="AN76" s="188"/>
      <c r="AO76" s="188"/>
      <c r="AP76" s="188"/>
      <c r="AQ76" s="188"/>
      <c r="AR76" s="188"/>
      <c r="AS76" s="188"/>
      <c r="AT76" s="188"/>
      <c r="AU76" s="188"/>
      <c r="AV76" s="144"/>
      <c r="AW76" s="481"/>
      <c r="AX76" s="144"/>
      <c r="AY76" s="144"/>
      <c r="AZ76" s="188"/>
      <c r="BA76" s="144"/>
      <c r="BB76" s="188"/>
      <c r="BC76" s="188"/>
      <c r="BD76" s="188"/>
      <c r="BE76" s="188"/>
      <c r="BF76" s="401"/>
      <c r="BG76" s="188"/>
      <c r="BH76" s="188"/>
      <c r="BI76" s="188"/>
      <c r="BJ76" s="188"/>
      <c r="BK76" s="188"/>
      <c r="BL76" s="188"/>
      <c r="BM76" s="188"/>
      <c r="BN76" s="188"/>
      <c r="BO76" s="401"/>
      <c r="BP76" s="188"/>
      <c r="BQ76" s="188"/>
      <c r="BR76" s="188"/>
      <c r="BS76" s="188"/>
      <c r="BT76" s="188"/>
      <c r="BU76" s="188"/>
      <c r="BV76" s="188"/>
      <c r="BW76" s="188"/>
      <c r="BX76" s="188"/>
      <c r="BY76" s="401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401"/>
      <c r="CL76" s="144"/>
      <c r="CM76" s="144"/>
      <c r="CN76" s="144"/>
      <c r="CO76" s="144"/>
      <c r="CP76" s="144"/>
      <c r="CQ76" s="144"/>
      <c r="CR76" s="144"/>
      <c r="CS76" s="144"/>
      <c r="CT76" s="144"/>
      <c r="CU76" s="144"/>
      <c r="CV76" s="144"/>
      <c r="CW76" s="144"/>
      <c r="CX76" s="144"/>
      <c r="CY76" s="144"/>
      <c r="CZ76" s="144"/>
      <c r="DA76" s="144"/>
      <c r="DB76" s="144"/>
      <c r="DC76" s="144"/>
      <c r="DD76" s="144"/>
      <c r="DE76" s="144"/>
      <c r="DF76" s="144"/>
      <c r="DG76" s="144"/>
      <c r="DH76" s="144"/>
      <c r="DI76" s="144"/>
      <c r="DJ76" s="144"/>
      <c r="DK76" s="144"/>
      <c r="DL76" s="144"/>
      <c r="DM76" s="144"/>
      <c r="DN76" s="144"/>
      <c r="DO76" s="144"/>
      <c r="DP76" s="144"/>
      <c r="DQ76" s="144"/>
      <c r="DR76" s="144"/>
      <c r="DS76" s="144"/>
      <c r="DT76" s="144"/>
      <c r="DU76" s="144"/>
      <c r="DV76" s="144"/>
      <c r="DW76" s="144"/>
    </row>
    <row r="77" spans="1:130" s="110" customFormat="1">
      <c r="A77" s="135"/>
      <c r="B77" s="473"/>
      <c r="C77" s="480"/>
      <c r="D77" s="497"/>
      <c r="E77" s="497"/>
      <c r="F77" s="497"/>
      <c r="G77" s="497"/>
      <c r="H77" s="480"/>
      <c r="I77" s="480"/>
      <c r="K77" s="480"/>
      <c r="M77" s="480"/>
      <c r="N77" s="480"/>
      <c r="O77" s="480"/>
      <c r="P77" s="480"/>
      <c r="S77" s="480"/>
      <c r="U77" s="480"/>
      <c r="W77" s="480"/>
      <c r="X77" s="527"/>
      <c r="Y77" s="128"/>
      <c r="Z77" s="480"/>
      <c r="AA77" s="759"/>
      <c r="AB77" s="720"/>
      <c r="AC77" s="680"/>
      <c r="AD77" s="401"/>
      <c r="AE77" s="895"/>
      <c r="AF77" s="383"/>
      <c r="AG77" s="978"/>
      <c r="AH77" s="307"/>
      <c r="AI77" s="224"/>
      <c r="AJ77" s="626"/>
      <c r="AK77" s="401"/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144"/>
      <c r="AW77" s="481"/>
      <c r="AX77" s="144"/>
      <c r="AY77" s="144"/>
      <c r="AZ77" s="188"/>
      <c r="BA77" s="144"/>
      <c r="BB77" s="188"/>
      <c r="BC77" s="188"/>
      <c r="BD77" s="188"/>
      <c r="BE77" s="188"/>
      <c r="BF77" s="401"/>
      <c r="BG77" s="188"/>
      <c r="BH77" s="188"/>
      <c r="BI77" s="188"/>
      <c r="BJ77" s="188"/>
      <c r="BK77" s="188"/>
      <c r="BL77" s="188"/>
      <c r="BM77" s="188"/>
      <c r="BN77" s="188"/>
      <c r="BO77" s="401"/>
      <c r="BP77" s="188"/>
      <c r="BQ77" s="188"/>
      <c r="BR77" s="188"/>
      <c r="BS77" s="188"/>
      <c r="BT77" s="188"/>
      <c r="BU77" s="188"/>
      <c r="BV77" s="188"/>
      <c r="BW77" s="188"/>
      <c r="BX77" s="188"/>
      <c r="BY77" s="401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401"/>
      <c r="CL77" s="144"/>
      <c r="CM77" s="144"/>
      <c r="CN77" s="144"/>
      <c r="CO77" s="144"/>
      <c r="CP77" s="144"/>
      <c r="CQ77" s="144"/>
      <c r="CR77" s="144"/>
      <c r="CS77" s="144"/>
      <c r="CT77" s="144"/>
      <c r="CU77" s="144"/>
      <c r="CV77" s="144"/>
      <c r="CW77" s="144"/>
      <c r="CX77" s="144"/>
      <c r="CY77" s="144"/>
      <c r="CZ77" s="144"/>
      <c r="DA77" s="144"/>
      <c r="DB77" s="144"/>
      <c r="DC77" s="144"/>
      <c r="DD77" s="144"/>
      <c r="DE77" s="144"/>
      <c r="DF77" s="144"/>
      <c r="DG77" s="144"/>
      <c r="DH77" s="144"/>
      <c r="DI77" s="144"/>
      <c r="DJ77" s="144"/>
      <c r="DK77" s="144"/>
      <c r="DL77" s="144"/>
      <c r="DM77" s="144"/>
      <c r="DN77" s="144"/>
      <c r="DO77" s="144"/>
      <c r="DP77" s="144"/>
      <c r="DQ77" s="144"/>
      <c r="DR77" s="144"/>
      <c r="DS77" s="144"/>
      <c r="DT77" s="144"/>
      <c r="DU77" s="144"/>
      <c r="DV77" s="144"/>
      <c r="DW77" s="144"/>
    </row>
    <row r="78" spans="1:130" s="110" customFormat="1">
      <c r="A78" s="135"/>
      <c r="B78" s="473"/>
      <c r="C78" s="480"/>
      <c r="D78" s="497"/>
      <c r="E78" s="497"/>
      <c r="F78" s="497"/>
      <c r="G78" s="497"/>
      <c r="H78" s="480"/>
      <c r="I78" s="480"/>
      <c r="K78" s="480"/>
      <c r="M78" s="480"/>
      <c r="N78" s="480"/>
      <c r="O78" s="480"/>
      <c r="P78" s="480"/>
      <c r="S78" s="480"/>
      <c r="U78" s="480"/>
      <c r="W78" s="480"/>
      <c r="X78" s="527"/>
      <c r="Y78" s="128"/>
      <c r="Z78" s="480"/>
      <c r="AA78" s="759"/>
      <c r="AB78" s="720"/>
      <c r="AC78" s="680"/>
      <c r="AD78" s="401"/>
      <c r="AE78" s="895"/>
      <c r="AF78" s="383"/>
      <c r="AG78" s="978"/>
      <c r="AH78" s="307"/>
      <c r="AI78" s="224"/>
      <c r="AJ78" s="626"/>
      <c r="AK78" s="401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401"/>
      <c r="AX78" s="188"/>
      <c r="AY78" s="188"/>
      <c r="AZ78" s="188"/>
      <c r="BA78" s="144"/>
      <c r="BB78" s="188"/>
      <c r="BC78" s="188"/>
      <c r="BD78" s="188"/>
      <c r="BE78" s="188"/>
      <c r="BF78" s="401"/>
      <c r="BG78" s="188"/>
      <c r="BH78" s="188"/>
      <c r="BI78" s="188"/>
      <c r="BJ78" s="188"/>
      <c r="BK78" s="188"/>
      <c r="BL78" s="188"/>
      <c r="BM78" s="188"/>
      <c r="BN78" s="188"/>
      <c r="BO78" s="401"/>
      <c r="BP78" s="188"/>
      <c r="BQ78" s="188"/>
      <c r="BR78" s="188"/>
      <c r="BS78" s="188"/>
      <c r="BT78" s="188"/>
      <c r="BU78" s="188"/>
      <c r="BV78" s="188"/>
      <c r="BW78" s="188"/>
      <c r="BX78" s="188"/>
      <c r="BY78" s="401"/>
      <c r="BZ78" s="188"/>
      <c r="CA78" s="188"/>
      <c r="CB78" s="188"/>
      <c r="CC78" s="188"/>
      <c r="CD78" s="188"/>
      <c r="CE78" s="188"/>
      <c r="CF78" s="188"/>
      <c r="CG78" s="188"/>
      <c r="CH78" s="188"/>
      <c r="CI78" s="188"/>
      <c r="CJ78" s="188"/>
      <c r="CK78" s="401"/>
      <c r="CL78" s="144"/>
      <c r="CM78" s="144"/>
      <c r="CN78" s="144"/>
      <c r="CO78" s="144"/>
      <c r="CP78" s="144"/>
      <c r="CQ78" s="144"/>
      <c r="CR78" s="144"/>
      <c r="CS78" s="144"/>
      <c r="CT78" s="144"/>
      <c r="CU78" s="144"/>
      <c r="CV78" s="144"/>
      <c r="CW78" s="144"/>
      <c r="CX78" s="144"/>
      <c r="CY78" s="144"/>
      <c r="CZ78" s="144"/>
      <c r="DA78" s="144"/>
      <c r="DB78" s="144"/>
      <c r="DC78" s="144"/>
      <c r="DD78" s="144"/>
      <c r="DE78" s="144"/>
      <c r="DF78" s="144"/>
      <c r="DG78" s="144"/>
      <c r="DH78" s="144"/>
      <c r="DI78" s="144"/>
      <c r="DJ78" s="144"/>
      <c r="DK78" s="144"/>
      <c r="DL78" s="144"/>
      <c r="DM78" s="144"/>
      <c r="DN78" s="144"/>
      <c r="DO78" s="144"/>
      <c r="DP78" s="144"/>
      <c r="DQ78" s="144"/>
      <c r="DR78" s="144"/>
      <c r="DS78" s="144"/>
      <c r="DT78" s="144"/>
      <c r="DU78" s="144"/>
      <c r="DV78" s="144"/>
      <c r="DW78" s="144"/>
    </row>
    <row r="79" spans="1:130" s="110" customFormat="1">
      <c r="A79" s="135"/>
      <c r="B79" s="473"/>
      <c r="C79" s="480"/>
      <c r="D79" s="497"/>
      <c r="E79" s="497"/>
      <c r="F79" s="497"/>
      <c r="G79" s="497"/>
      <c r="H79" s="480"/>
      <c r="I79" s="480"/>
      <c r="K79" s="480"/>
      <c r="M79" s="480"/>
      <c r="N79" s="480"/>
      <c r="O79" s="480"/>
      <c r="P79" s="480"/>
      <c r="S79" s="480"/>
      <c r="U79" s="480"/>
      <c r="W79" s="480"/>
      <c r="X79" s="527"/>
      <c r="Y79" s="128"/>
      <c r="Z79" s="480"/>
      <c r="AA79" s="759"/>
      <c r="AB79" s="720"/>
      <c r="AC79" s="680"/>
      <c r="AD79" s="401"/>
      <c r="AE79" s="895"/>
      <c r="AF79" s="383"/>
      <c r="AG79" s="978"/>
      <c r="AH79" s="307"/>
      <c r="AI79" s="224"/>
      <c r="AJ79" s="626"/>
      <c r="AK79" s="401"/>
      <c r="AL79" s="188"/>
      <c r="AM79" s="188"/>
      <c r="AN79" s="188"/>
      <c r="AO79" s="188"/>
      <c r="AP79" s="188"/>
      <c r="AQ79" s="188"/>
      <c r="AR79" s="188"/>
      <c r="AS79" s="188"/>
      <c r="AT79" s="188"/>
      <c r="AU79" s="188"/>
      <c r="AV79" s="188"/>
      <c r="AW79" s="401"/>
      <c r="AX79" s="188"/>
      <c r="AY79" s="188"/>
      <c r="AZ79" s="188"/>
      <c r="BA79" s="144"/>
      <c r="BB79" s="188"/>
      <c r="BC79" s="188"/>
      <c r="BD79" s="188"/>
      <c r="BE79" s="188"/>
      <c r="BF79" s="401"/>
      <c r="BG79" s="188"/>
      <c r="BH79" s="188"/>
      <c r="BI79" s="188"/>
      <c r="BJ79" s="188"/>
      <c r="BK79" s="188"/>
      <c r="BL79" s="188"/>
      <c r="BM79" s="188"/>
      <c r="BN79" s="188"/>
      <c r="BO79" s="401"/>
      <c r="BP79" s="188"/>
      <c r="BQ79" s="188"/>
      <c r="BR79" s="188"/>
      <c r="BS79" s="188"/>
      <c r="BT79" s="188"/>
      <c r="BU79" s="188"/>
      <c r="BV79" s="188"/>
      <c r="BW79" s="188"/>
      <c r="BX79" s="188"/>
      <c r="BY79" s="401"/>
      <c r="BZ79" s="188"/>
      <c r="CA79" s="188"/>
      <c r="CB79" s="188"/>
      <c r="CC79" s="188"/>
      <c r="CD79" s="188"/>
      <c r="CE79" s="188"/>
      <c r="CF79" s="188"/>
      <c r="CG79" s="188"/>
      <c r="CH79" s="188"/>
      <c r="CI79" s="188"/>
      <c r="CJ79" s="188"/>
      <c r="CK79" s="401"/>
      <c r="CL79" s="188"/>
      <c r="CM79" s="188"/>
      <c r="CN79" s="188"/>
      <c r="CO79" s="188"/>
      <c r="CP79" s="188"/>
      <c r="CQ79" s="188"/>
      <c r="CR79" s="188"/>
      <c r="CS79" s="188"/>
      <c r="CT79" s="188"/>
      <c r="CU79" s="188"/>
      <c r="CV79" s="144"/>
      <c r="CW79" s="144"/>
      <c r="CX79" s="144"/>
      <c r="CY79" s="144"/>
      <c r="CZ79" s="144"/>
      <c r="DA79" s="144"/>
      <c r="DB79" s="144"/>
      <c r="DC79" s="144"/>
      <c r="DD79" s="144"/>
      <c r="DE79" s="144"/>
      <c r="DF79" s="144"/>
      <c r="DG79" s="144"/>
      <c r="DH79" s="144"/>
      <c r="DI79" s="144"/>
      <c r="DJ79" s="144"/>
      <c r="DK79" s="144"/>
      <c r="DL79" s="144"/>
      <c r="DM79" s="144"/>
      <c r="DN79" s="144"/>
      <c r="DO79" s="144"/>
      <c r="DP79" s="144"/>
      <c r="DQ79" s="144"/>
      <c r="DR79" s="144"/>
      <c r="DS79" s="144"/>
      <c r="DT79" s="144"/>
      <c r="DU79" s="144"/>
      <c r="DV79" s="144"/>
      <c r="DW79" s="144"/>
    </row>
    <row r="80" spans="1:130">
      <c r="AH80" s="307"/>
      <c r="AI80" s="224"/>
      <c r="AJ80" s="626"/>
      <c r="AK80" s="401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401"/>
      <c r="AX80" s="188"/>
      <c r="AY80" s="188"/>
      <c r="AZ80" s="188"/>
      <c r="BA80" s="144"/>
      <c r="BB80" s="188"/>
      <c r="BC80" s="188"/>
      <c r="BD80" s="188"/>
      <c r="BE80" s="188"/>
      <c r="BF80" s="401"/>
      <c r="BG80" s="188"/>
      <c r="BH80" s="188"/>
      <c r="BI80" s="188"/>
      <c r="BJ80" s="188"/>
      <c r="BK80" s="188"/>
      <c r="BL80" s="188"/>
      <c r="BM80" s="188"/>
      <c r="BN80" s="188"/>
      <c r="BO80" s="401"/>
      <c r="BP80" s="188"/>
      <c r="BQ80" s="188"/>
      <c r="BR80" s="188"/>
      <c r="BS80" s="188"/>
      <c r="BT80" s="188"/>
      <c r="BU80" s="188"/>
      <c r="BV80" s="188"/>
      <c r="BW80" s="188"/>
      <c r="BX80" s="188"/>
      <c r="BY80" s="401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401"/>
      <c r="CL80" s="188"/>
      <c r="CM80" s="188"/>
      <c r="CN80" s="188"/>
      <c r="CO80" s="188"/>
      <c r="CP80" s="188"/>
      <c r="CQ80" s="188"/>
      <c r="CR80" s="188"/>
      <c r="CS80" s="188"/>
      <c r="CT80" s="188"/>
      <c r="CU80" s="188"/>
      <c r="CV80" s="188"/>
      <c r="CW80" s="188"/>
      <c r="CX80" s="188"/>
      <c r="CY80" s="188"/>
      <c r="CZ80" s="188"/>
      <c r="DA80" s="188"/>
      <c r="DB80" s="188"/>
      <c r="DC80" s="188"/>
      <c r="DD80" s="188"/>
      <c r="DE80" s="188"/>
      <c r="DF80" s="188"/>
      <c r="DG80" s="188"/>
      <c r="DH80" s="188"/>
      <c r="DI80" s="188"/>
      <c r="DJ80" s="188"/>
      <c r="DK80" s="188"/>
      <c r="DL80" s="188"/>
      <c r="DM80" s="188"/>
      <c r="DN80" s="188"/>
      <c r="DO80" s="188"/>
      <c r="DP80" s="188"/>
      <c r="DQ80" s="188"/>
      <c r="DR80" s="188"/>
      <c r="DS80" s="188"/>
      <c r="DT80" s="188"/>
      <c r="DU80" s="188"/>
      <c r="DV80" s="188"/>
      <c r="DW80" s="188"/>
    </row>
    <row r="81" spans="34:129">
      <c r="AH81" s="307"/>
      <c r="AI81" s="224"/>
      <c r="AJ81" s="626"/>
      <c r="AK81" s="401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401"/>
      <c r="AX81" s="188"/>
      <c r="AY81" s="188"/>
      <c r="AZ81" s="188"/>
      <c r="BA81" s="144"/>
      <c r="BB81" s="188"/>
      <c r="BC81" s="188"/>
      <c r="BD81" s="188"/>
      <c r="BE81" s="188"/>
      <c r="BF81" s="401"/>
      <c r="BG81" s="188"/>
      <c r="BH81" s="188"/>
      <c r="BI81" s="188"/>
      <c r="BJ81" s="188"/>
      <c r="BK81" s="188"/>
      <c r="BL81" s="188"/>
      <c r="BM81" s="188"/>
      <c r="BN81" s="188"/>
      <c r="BO81" s="401"/>
      <c r="BP81" s="188"/>
      <c r="BQ81" s="188"/>
      <c r="BR81" s="188"/>
      <c r="BS81" s="188"/>
      <c r="BT81" s="188"/>
      <c r="BU81" s="188"/>
      <c r="BV81" s="188"/>
      <c r="BW81" s="188"/>
      <c r="BX81" s="188"/>
      <c r="BY81" s="401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401"/>
      <c r="CL81" s="188"/>
      <c r="CM81" s="188"/>
      <c r="CN81" s="188"/>
      <c r="CO81" s="188"/>
      <c r="CP81" s="188"/>
      <c r="CQ81" s="188"/>
      <c r="CR81" s="188"/>
      <c r="CS81" s="188"/>
      <c r="CT81" s="188"/>
      <c r="CU81" s="188"/>
      <c r="CV81" s="188"/>
      <c r="CW81" s="188"/>
      <c r="CX81" s="188"/>
      <c r="CY81" s="188"/>
      <c r="CZ81" s="188"/>
      <c r="DA81" s="188"/>
      <c r="DB81" s="188"/>
      <c r="DC81" s="188"/>
      <c r="DD81" s="188"/>
      <c r="DE81" s="188"/>
      <c r="DF81" s="188"/>
      <c r="DG81" s="188"/>
      <c r="DH81" s="188"/>
      <c r="DI81" s="188"/>
      <c r="DJ81" s="188"/>
      <c r="DK81" s="188"/>
      <c r="DL81" s="188"/>
      <c r="DM81" s="188"/>
      <c r="DN81" s="188"/>
      <c r="DO81" s="188"/>
      <c r="DP81" s="188"/>
      <c r="DQ81" s="188"/>
      <c r="DR81" s="188"/>
      <c r="DS81" s="188"/>
      <c r="DT81" s="188"/>
      <c r="DU81" s="188"/>
      <c r="DV81" s="188"/>
      <c r="DW81" s="188"/>
    </row>
    <row r="82" spans="34:129">
      <c r="AH82" s="307"/>
      <c r="AI82" s="224"/>
      <c r="AJ82" s="626"/>
      <c r="AK82" s="401"/>
      <c r="AL82" s="188"/>
      <c r="AM82" s="188"/>
      <c r="AN82" s="188"/>
      <c r="AO82" s="188"/>
      <c r="AP82" s="188"/>
      <c r="AQ82" s="188"/>
      <c r="AR82" s="188"/>
      <c r="AS82" s="188"/>
      <c r="AT82" s="188"/>
      <c r="AU82" s="188"/>
      <c r="AV82" s="188"/>
      <c r="AW82" s="401"/>
      <c r="AX82" s="188"/>
      <c r="AY82" s="188"/>
      <c r="AZ82" s="188"/>
      <c r="BA82" s="144"/>
      <c r="BB82" s="188"/>
      <c r="BC82" s="188"/>
      <c r="BD82" s="188"/>
      <c r="BE82" s="188"/>
      <c r="BF82" s="401"/>
      <c r="BG82" s="188"/>
      <c r="BH82" s="188"/>
      <c r="BI82" s="188"/>
      <c r="BJ82" s="188"/>
      <c r="BK82" s="188"/>
      <c r="BL82" s="188"/>
      <c r="BM82" s="188"/>
      <c r="BN82" s="188"/>
      <c r="BO82" s="401"/>
      <c r="BP82" s="188"/>
      <c r="BQ82" s="188"/>
      <c r="BR82" s="188"/>
      <c r="BS82" s="188"/>
      <c r="BT82" s="188"/>
      <c r="BU82" s="188"/>
      <c r="BV82" s="188"/>
      <c r="BW82" s="188"/>
      <c r="BX82" s="188"/>
      <c r="BY82" s="401"/>
      <c r="BZ82" s="188"/>
      <c r="CA82" s="188"/>
      <c r="CB82" s="188"/>
      <c r="CC82" s="188"/>
      <c r="CD82" s="188"/>
      <c r="CE82" s="188"/>
      <c r="CF82" s="188"/>
      <c r="CG82" s="188"/>
      <c r="CH82" s="188"/>
      <c r="CI82" s="188"/>
      <c r="CJ82" s="188"/>
      <c r="CK82" s="401"/>
      <c r="CL82" s="188"/>
      <c r="CM82" s="188"/>
      <c r="CN82" s="188"/>
      <c r="CO82" s="188"/>
      <c r="CP82" s="188"/>
      <c r="CQ82" s="188"/>
      <c r="CR82" s="188"/>
      <c r="CS82" s="188"/>
      <c r="CT82" s="188"/>
      <c r="CU82" s="188"/>
      <c r="CV82" s="188"/>
      <c r="CW82" s="188"/>
      <c r="CX82" s="188"/>
      <c r="CY82" s="188"/>
      <c r="CZ82" s="188"/>
      <c r="DA82" s="188"/>
      <c r="DB82" s="188"/>
      <c r="DC82" s="188"/>
      <c r="DD82" s="188"/>
      <c r="DE82" s="188"/>
      <c r="DF82" s="188"/>
      <c r="DG82" s="188"/>
      <c r="DH82" s="188"/>
      <c r="DI82" s="188"/>
      <c r="DJ82" s="188"/>
      <c r="DK82" s="188"/>
      <c r="DL82" s="188"/>
      <c r="DM82" s="188"/>
      <c r="DN82" s="188"/>
      <c r="DO82" s="188"/>
      <c r="DP82" s="188"/>
      <c r="DQ82" s="188"/>
      <c r="DR82" s="188"/>
      <c r="DS82" s="188"/>
      <c r="DT82" s="188"/>
      <c r="DU82" s="188"/>
      <c r="DV82" s="188"/>
      <c r="DW82" s="188"/>
    </row>
    <row r="83" spans="34:129">
      <c r="AH83" s="307"/>
      <c r="AI83" s="224"/>
      <c r="AJ83" s="626"/>
      <c r="AK83" s="401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401"/>
      <c r="AX83" s="188"/>
      <c r="AY83" s="188"/>
      <c r="AZ83" s="188"/>
      <c r="BA83" s="188"/>
      <c r="BB83" s="188"/>
      <c r="BC83" s="188"/>
      <c r="BD83" s="188"/>
      <c r="BE83" s="188"/>
      <c r="BF83" s="401"/>
      <c r="BG83" s="188"/>
      <c r="BH83" s="188"/>
      <c r="BI83" s="188"/>
      <c r="BJ83" s="188"/>
      <c r="BK83" s="188"/>
      <c r="BL83" s="188"/>
      <c r="BM83" s="188"/>
      <c r="BN83" s="188"/>
      <c r="BO83" s="401"/>
      <c r="BP83" s="188"/>
      <c r="BQ83" s="188"/>
      <c r="BR83" s="188"/>
      <c r="BS83" s="188"/>
      <c r="BT83" s="188"/>
      <c r="BU83" s="188"/>
      <c r="BV83" s="188"/>
      <c r="BW83" s="188"/>
      <c r="BX83" s="188"/>
      <c r="BY83" s="401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401"/>
      <c r="CL83" s="188"/>
      <c r="CM83" s="188"/>
      <c r="CN83" s="188"/>
      <c r="CO83" s="188"/>
      <c r="CP83" s="188"/>
      <c r="CQ83" s="188"/>
      <c r="CR83" s="188"/>
      <c r="CS83" s="188"/>
      <c r="CT83" s="188"/>
      <c r="CU83" s="188"/>
      <c r="CV83" s="188"/>
      <c r="CW83" s="188"/>
      <c r="CX83" s="188"/>
      <c r="CY83" s="188"/>
      <c r="CZ83" s="188"/>
      <c r="DA83" s="188"/>
      <c r="DB83" s="188"/>
      <c r="DC83" s="188"/>
      <c r="DD83" s="188"/>
      <c r="DE83" s="188"/>
      <c r="DF83" s="188"/>
      <c r="DG83" s="188"/>
      <c r="DH83" s="188"/>
      <c r="DI83" s="188"/>
      <c r="DJ83" s="188"/>
      <c r="DK83" s="188"/>
      <c r="DL83" s="188"/>
      <c r="DM83" s="188"/>
      <c r="DN83" s="188"/>
      <c r="DO83" s="188"/>
      <c r="DP83" s="188"/>
      <c r="DQ83" s="188"/>
      <c r="DR83" s="188"/>
      <c r="DS83" s="188"/>
      <c r="DT83" s="188"/>
      <c r="DU83" s="188"/>
      <c r="DV83" s="188"/>
      <c r="DW83" s="188"/>
    </row>
    <row r="84" spans="34:129">
      <c r="AH84" s="307"/>
      <c r="AI84" s="224"/>
      <c r="AJ84" s="626"/>
      <c r="AK84" s="401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401"/>
      <c r="AX84" s="188"/>
      <c r="AY84" s="188"/>
      <c r="AZ84" s="188"/>
      <c r="BA84" s="188"/>
      <c r="BB84" s="188"/>
      <c r="BC84" s="188"/>
      <c r="BD84" s="188"/>
      <c r="BE84" s="188"/>
      <c r="BF84" s="401"/>
      <c r="BG84" s="188"/>
      <c r="BH84" s="188"/>
      <c r="BI84" s="188"/>
      <c r="BJ84" s="188"/>
      <c r="BK84" s="188"/>
      <c r="BL84" s="188"/>
      <c r="BM84" s="188"/>
      <c r="BN84" s="188"/>
      <c r="BO84" s="401"/>
      <c r="BP84" s="188"/>
      <c r="BQ84" s="188"/>
      <c r="BR84" s="188"/>
      <c r="BS84" s="188"/>
      <c r="BT84" s="188"/>
      <c r="BU84" s="188"/>
      <c r="BV84" s="188"/>
      <c r="BW84" s="188"/>
      <c r="BX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401"/>
      <c r="CL84" s="188"/>
      <c r="CM84" s="188"/>
      <c r="CN84" s="188"/>
      <c r="CO84" s="188"/>
      <c r="CP84" s="188"/>
      <c r="CQ84" s="188"/>
      <c r="CR84" s="188"/>
      <c r="CS84" s="188"/>
      <c r="CT84" s="188"/>
      <c r="CU84" s="188"/>
      <c r="CV84" s="188"/>
      <c r="CW84" s="188"/>
      <c r="CX84" s="188"/>
      <c r="CY84" s="188"/>
      <c r="CZ84" s="188"/>
      <c r="DA84" s="188"/>
      <c r="DB84" s="188"/>
      <c r="DC84" s="188"/>
      <c r="DD84" s="188"/>
      <c r="DE84" s="188"/>
      <c r="DF84" s="188"/>
      <c r="DG84" s="188"/>
      <c r="DH84" s="188"/>
      <c r="DI84" s="188"/>
      <c r="DJ84" s="188"/>
      <c r="DK84" s="188"/>
      <c r="DL84" s="188"/>
      <c r="DM84" s="188"/>
      <c r="DN84" s="188"/>
      <c r="DO84" s="188"/>
      <c r="DP84" s="188"/>
      <c r="DQ84" s="188"/>
      <c r="DR84" s="188"/>
      <c r="DS84" s="188"/>
      <c r="DT84" s="188"/>
      <c r="DU84" s="188"/>
      <c r="DV84" s="188"/>
      <c r="DW84" s="188"/>
      <c r="DX84" s="188"/>
      <c r="DY84" s="188"/>
    </row>
    <row r="85" spans="34:129">
      <c r="AH85" s="307"/>
      <c r="AI85" s="224"/>
      <c r="AJ85" s="626"/>
      <c r="AK85" s="401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401"/>
      <c r="AX85" s="188"/>
      <c r="AY85" s="188"/>
      <c r="AZ85" s="188"/>
      <c r="BA85" s="188"/>
      <c r="BB85" s="188"/>
      <c r="BC85" s="188"/>
      <c r="BD85" s="188"/>
      <c r="BE85" s="188"/>
      <c r="BF85" s="401"/>
      <c r="BG85" s="188"/>
      <c r="BH85" s="188"/>
      <c r="BI85" s="188"/>
      <c r="BJ85" s="188"/>
      <c r="BK85" s="188"/>
      <c r="BL85" s="188"/>
      <c r="BM85" s="188"/>
      <c r="BN85" s="188"/>
      <c r="BO85" s="401"/>
      <c r="BP85" s="188"/>
      <c r="BQ85" s="188"/>
      <c r="BR85" s="188"/>
      <c r="BS85" s="188"/>
      <c r="BT85" s="188"/>
      <c r="BU85" s="188"/>
      <c r="BV85" s="188"/>
      <c r="BW85" s="188"/>
      <c r="BX85" s="188"/>
      <c r="BZ85" s="188"/>
      <c r="CA85" s="188"/>
      <c r="CB85" s="188"/>
      <c r="CC85" s="188"/>
      <c r="CD85" s="188"/>
      <c r="CE85" s="188"/>
      <c r="CF85" s="188"/>
      <c r="CG85" s="188"/>
      <c r="CH85" s="188"/>
      <c r="CI85" s="188"/>
      <c r="CJ85" s="188"/>
      <c r="CK85" s="401"/>
      <c r="CL85" s="188"/>
      <c r="CM85" s="188"/>
      <c r="CN85" s="188"/>
      <c r="CO85" s="188"/>
      <c r="CP85" s="188"/>
      <c r="CQ85" s="188"/>
      <c r="CR85" s="188"/>
      <c r="CS85" s="188"/>
      <c r="CT85" s="188"/>
      <c r="CU85" s="188"/>
      <c r="CV85" s="188"/>
      <c r="CW85" s="188"/>
      <c r="CX85" s="188"/>
      <c r="CY85" s="188"/>
      <c r="CZ85" s="188"/>
      <c r="DA85" s="188"/>
      <c r="DB85" s="188"/>
      <c r="DC85" s="188"/>
      <c r="DD85" s="188"/>
      <c r="DE85" s="188"/>
      <c r="DF85" s="188"/>
      <c r="DG85" s="188"/>
      <c r="DH85" s="188"/>
      <c r="DI85" s="188"/>
      <c r="DJ85" s="188"/>
      <c r="DK85" s="188"/>
      <c r="DL85" s="188"/>
      <c r="DM85" s="188"/>
      <c r="DN85" s="188"/>
      <c r="DO85" s="188"/>
      <c r="DP85" s="188"/>
      <c r="DQ85" s="188"/>
      <c r="DR85" s="188"/>
      <c r="DS85" s="188"/>
      <c r="DT85" s="188"/>
      <c r="DU85" s="188"/>
      <c r="DV85" s="188"/>
      <c r="DW85" s="188"/>
      <c r="DX85" s="188"/>
      <c r="DY85" s="188"/>
    </row>
    <row r="86" spans="34:129">
      <c r="AH86" s="307"/>
      <c r="AI86" s="224"/>
      <c r="AJ86" s="626"/>
      <c r="AK86" s="401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401"/>
      <c r="AX86" s="188"/>
      <c r="AY86" s="188"/>
      <c r="AZ86" s="188"/>
      <c r="BA86" s="188"/>
      <c r="BB86" s="188"/>
      <c r="BC86" s="188"/>
      <c r="BD86" s="188"/>
      <c r="BE86" s="188"/>
      <c r="BF86" s="401"/>
      <c r="BG86" s="188"/>
      <c r="BH86" s="188"/>
      <c r="BI86" s="188"/>
      <c r="BJ86" s="188"/>
      <c r="BK86" s="188"/>
      <c r="BL86" s="188"/>
      <c r="BM86" s="188"/>
      <c r="BN86" s="188"/>
      <c r="BO86" s="401"/>
      <c r="BP86" s="188"/>
      <c r="BQ86" s="188"/>
      <c r="BR86" s="188"/>
      <c r="BS86" s="188"/>
      <c r="BT86" s="188"/>
      <c r="BU86" s="188"/>
      <c r="BV86" s="188"/>
      <c r="BW86" s="188"/>
      <c r="BX86" s="188"/>
      <c r="CA86" s="188"/>
      <c r="CL86" s="188"/>
      <c r="CM86" s="188"/>
      <c r="CN86" s="188"/>
      <c r="CO86" s="188"/>
      <c r="CP86" s="188"/>
      <c r="CQ86" s="188"/>
      <c r="CR86" s="188"/>
      <c r="CS86" s="188"/>
      <c r="CT86" s="188"/>
      <c r="CU86" s="188"/>
      <c r="CV86" s="188"/>
      <c r="CW86" s="188"/>
      <c r="CX86" s="188"/>
      <c r="CY86" s="188"/>
      <c r="CZ86" s="188"/>
      <c r="DA86" s="188"/>
      <c r="DB86" s="188"/>
      <c r="DC86" s="188"/>
      <c r="DD86" s="188"/>
      <c r="DE86" s="188"/>
      <c r="DF86" s="188"/>
      <c r="DG86" s="188"/>
      <c r="DH86" s="188"/>
      <c r="DI86" s="188"/>
      <c r="DJ86" s="188"/>
      <c r="DK86" s="188"/>
      <c r="DL86" s="188"/>
      <c r="DM86" s="188"/>
      <c r="DN86" s="188"/>
      <c r="DO86" s="188"/>
      <c r="DP86" s="188"/>
      <c r="DQ86" s="188"/>
      <c r="DR86" s="188"/>
      <c r="DS86" s="188"/>
      <c r="DT86" s="188"/>
      <c r="DU86" s="188"/>
      <c r="DV86" s="188"/>
      <c r="DW86" s="188"/>
      <c r="DX86" s="188"/>
      <c r="DY86" s="188"/>
    </row>
    <row r="87" spans="34:129">
      <c r="AH87" s="307"/>
      <c r="AI87" s="224"/>
      <c r="AJ87" s="626"/>
      <c r="AK87" s="401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401"/>
      <c r="AX87" s="188"/>
      <c r="AY87" s="188"/>
      <c r="AZ87" s="188"/>
      <c r="BA87" s="188"/>
      <c r="BB87" s="188"/>
      <c r="BC87" s="188"/>
      <c r="BD87" s="188"/>
      <c r="BE87" s="188"/>
      <c r="BF87" s="401"/>
      <c r="BG87" s="188"/>
      <c r="BH87" s="188"/>
      <c r="BI87" s="188"/>
      <c r="BJ87" s="188"/>
      <c r="BK87" s="188"/>
      <c r="BL87" s="188"/>
      <c r="BM87" s="188"/>
      <c r="BN87" s="188"/>
      <c r="BO87" s="401"/>
      <c r="BP87" s="188"/>
      <c r="BQ87" s="188"/>
      <c r="BR87" s="188"/>
      <c r="BS87" s="188"/>
      <c r="BT87" s="188"/>
      <c r="BU87" s="188"/>
      <c r="BV87" s="188"/>
      <c r="BW87" s="188"/>
      <c r="BX87" s="188"/>
      <c r="CL87" s="188"/>
      <c r="CM87" s="188"/>
      <c r="CN87" s="188"/>
      <c r="CO87" s="188"/>
      <c r="CP87" s="188"/>
      <c r="CQ87" s="188"/>
      <c r="CR87" s="188"/>
      <c r="CS87" s="188"/>
      <c r="CT87" s="188"/>
      <c r="CU87" s="188"/>
      <c r="CV87" s="188"/>
      <c r="CW87" s="188"/>
      <c r="CX87" s="188"/>
      <c r="CY87" s="188"/>
      <c r="CZ87" s="188"/>
      <c r="DA87" s="188"/>
      <c r="DB87" s="188"/>
      <c r="DC87" s="188"/>
      <c r="DD87" s="188"/>
      <c r="DE87" s="188"/>
      <c r="DF87" s="188"/>
      <c r="DG87" s="188"/>
      <c r="DH87" s="188"/>
      <c r="DI87" s="188"/>
      <c r="DJ87" s="188"/>
      <c r="DK87" s="188"/>
      <c r="DL87" s="188"/>
      <c r="DM87" s="188"/>
      <c r="DN87" s="188"/>
      <c r="DO87" s="188"/>
      <c r="DP87" s="188"/>
      <c r="DQ87" s="188"/>
      <c r="DR87" s="188"/>
      <c r="DS87" s="188"/>
      <c r="DT87" s="188"/>
      <c r="DU87" s="188"/>
      <c r="DV87" s="188"/>
      <c r="DW87" s="188"/>
      <c r="DX87" s="188"/>
      <c r="DY87" s="188"/>
    </row>
    <row r="88" spans="34:129">
      <c r="AH88" s="307"/>
      <c r="AI88" s="224"/>
      <c r="AJ88" s="626"/>
      <c r="AK88" s="401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401"/>
      <c r="AX88" s="188"/>
      <c r="AY88" s="188"/>
      <c r="AZ88" s="188"/>
      <c r="BA88" s="188"/>
      <c r="BB88" s="188"/>
      <c r="BC88" s="188"/>
      <c r="BD88" s="188"/>
      <c r="BE88" s="188"/>
      <c r="BF88" s="401"/>
      <c r="BG88" s="188"/>
      <c r="BH88" s="188"/>
      <c r="BI88" s="188"/>
      <c r="BJ88" s="188"/>
      <c r="BK88" s="188"/>
      <c r="BL88" s="188"/>
      <c r="BM88" s="188"/>
      <c r="BN88" s="188"/>
      <c r="BO88" s="401"/>
      <c r="BP88" s="188"/>
      <c r="BQ88" s="188"/>
      <c r="BR88" s="188"/>
      <c r="BS88" s="188"/>
      <c r="BT88" s="188"/>
      <c r="BU88" s="188"/>
      <c r="BV88" s="188"/>
      <c r="BW88" s="188"/>
      <c r="BX88" s="188"/>
      <c r="CL88" s="188"/>
      <c r="CM88" s="188"/>
      <c r="CN88" s="188"/>
      <c r="CO88" s="188"/>
      <c r="CP88" s="188"/>
      <c r="CQ88" s="188"/>
      <c r="CR88" s="188"/>
      <c r="CS88" s="188"/>
      <c r="CT88" s="188"/>
      <c r="CU88" s="188"/>
      <c r="CV88" s="188"/>
      <c r="CW88" s="188"/>
      <c r="CX88" s="188"/>
      <c r="CY88" s="188"/>
      <c r="CZ88" s="188"/>
      <c r="DA88" s="188"/>
      <c r="DB88" s="188"/>
      <c r="DC88" s="188"/>
      <c r="DD88" s="188"/>
      <c r="DE88" s="188"/>
      <c r="DF88" s="188"/>
      <c r="DG88" s="188"/>
      <c r="DH88" s="188"/>
      <c r="DI88" s="188"/>
      <c r="DJ88" s="188"/>
      <c r="DK88" s="188"/>
      <c r="DL88" s="188"/>
      <c r="DM88" s="188"/>
      <c r="DN88" s="188"/>
      <c r="DO88" s="188"/>
      <c r="DP88" s="188"/>
      <c r="DQ88" s="188"/>
      <c r="DR88" s="188"/>
      <c r="DS88" s="188"/>
      <c r="DT88" s="188"/>
      <c r="DU88" s="188"/>
      <c r="DV88" s="188"/>
      <c r="DW88" s="188"/>
      <c r="DX88" s="188"/>
      <c r="DY88" s="188"/>
    </row>
    <row r="89" spans="34:129">
      <c r="AH89" s="307"/>
      <c r="AI89" s="224"/>
      <c r="AJ89" s="626"/>
      <c r="AK89" s="401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401"/>
      <c r="AX89" s="188"/>
      <c r="AY89" s="188"/>
      <c r="AZ89" s="188"/>
      <c r="BA89" s="188"/>
      <c r="BB89" s="188"/>
      <c r="BC89" s="188"/>
      <c r="BD89" s="188"/>
      <c r="BE89" s="188"/>
      <c r="BF89" s="401"/>
      <c r="BG89" s="188"/>
      <c r="BH89" s="188"/>
      <c r="BI89" s="188"/>
      <c r="BJ89" s="188"/>
      <c r="BK89" s="188"/>
      <c r="BL89" s="188"/>
      <c r="BM89" s="188"/>
      <c r="BN89" s="188"/>
      <c r="BO89" s="401"/>
      <c r="BP89" s="188"/>
      <c r="BQ89" s="188"/>
      <c r="BR89" s="188"/>
      <c r="BS89" s="188"/>
      <c r="BT89" s="188"/>
      <c r="BU89" s="188"/>
      <c r="BV89" s="188"/>
      <c r="BW89" s="188"/>
      <c r="BX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</row>
    <row r="90" spans="34:129">
      <c r="AH90" s="307"/>
      <c r="AI90" s="224"/>
      <c r="AJ90" s="626"/>
      <c r="AK90" s="401"/>
      <c r="AL90" s="188"/>
      <c r="AM90" s="188"/>
      <c r="AN90" s="188"/>
      <c r="AO90" s="188"/>
      <c r="AP90" s="188"/>
      <c r="AQ90" s="188"/>
      <c r="AR90" s="188"/>
      <c r="AS90" s="188"/>
      <c r="AT90" s="188"/>
      <c r="AU90" s="188"/>
      <c r="AV90" s="188"/>
      <c r="AW90" s="401"/>
      <c r="AX90" s="188"/>
      <c r="AY90" s="188"/>
      <c r="AZ90" s="188"/>
      <c r="BA90" s="188"/>
      <c r="BB90" s="188"/>
      <c r="BC90" s="188"/>
      <c r="BD90" s="188"/>
      <c r="BE90" s="188"/>
      <c r="BF90" s="401"/>
      <c r="BG90" s="188"/>
      <c r="BH90" s="188"/>
      <c r="BI90" s="188"/>
      <c r="BJ90" s="188"/>
      <c r="BK90" s="188"/>
      <c r="BL90" s="188"/>
      <c r="BM90" s="188"/>
      <c r="BN90" s="188"/>
      <c r="BO90" s="401"/>
      <c r="BP90" s="188"/>
      <c r="BQ90" s="188"/>
      <c r="BR90" s="188"/>
      <c r="BS90" s="188"/>
      <c r="BT90" s="188"/>
      <c r="BU90" s="188"/>
      <c r="BV90" s="188"/>
      <c r="BW90" s="188"/>
      <c r="BX90" s="188"/>
      <c r="CL90" s="188"/>
      <c r="CM90" s="188"/>
      <c r="CN90" s="188"/>
      <c r="CO90" s="188"/>
      <c r="CP90" s="188"/>
      <c r="CQ90" s="188"/>
      <c r="CR90" s="188"/>
      <c r="CS90" s="188"/>
      <c r="CT90" s="188"/>
      <c r="CU90" s="188"/>
      <c r="CV90" s="188"/>
      <c r="CW90" s="188"/>
      <c r="CX90" s="188"/>
      <c r="CY90" s="188"/>
      <c r="CZ90" s="188"/>
      <c r="DA90" s="188"/>
      <c r="DB90" s="188"/>
      <c r="DC90" s="188"/>
      <c r="DD90" s="188"/>
      <c r="DE90" s="188"/>
      <c r="DF90" s="188"/>
      <c r="DG90" s="188"/>
      <c r="DH90" s="188"/>
      <c r="DI90" s="188"/>
      <c r="DJ90" s="188"/>
      <c r="DK90" s="188"/>
      <c r="DL90" s="188"/>
      <c r="DM90" s="188"/>
      <c r="DN90" s="188"/>
      <c r="DO90" s="188"/>
      <c r="DP90" s="188"/>
      <c r="DQ90" s="188"/>
      <c r="DR90" s="188"/>
      <c r="DS90" s="188"/>
      <c r="DT90" s="188"/>
      <c r="DU90" s="188"/>
      <c r="DV90" s="188"/>
      <c r="DW90" s="188"/>
      <c r="DX90" s="188"/>
      <c r="DY90" s="188"/>
    </row>
    <row r="91" spans="34:129">
      <c r="AH91" s="307"/>
      <c r="AI91" s="224"/>
      <c r="AJ91" s="626"/>
      <c r="AK91" s="401"/>
      <c r="AL91" s="188"/>
      <c r="AM91" s="188"/>
      <c r="AN91" s="188"/>
      <c r="AO91" s="188"/>
      <c r="AP91" s="188"/>
      <c r="AQ91" s="188"/>
      <c r="AR91" s="188"/>
      <c r="AS91" s="188"/>
      <c r="AT91" s="188"/>
      <c r="AU91" s="188"/>
      <c r="AV91" s="188"/>
      <c r="AW91" s="401"/>
      <c r="AX91" s="188"/>
      <c r="AY91" s="188"/>
      <c r="AZ91" s="188"/>
      <c r="BA91" s="188"/>
      <c r="BB91" s="188"/>
      <c r="BC91" s="188"/>
      <c r="BD91" s="188"/>
      <c r="BE91" s="188"/>
      <c r="BF91" s="401"/>
      <c r="BG91" s="188"/>
      <c r="BH91" s="188"/>
      <c r="BI91" s="188"/>
      <c r="BJ91" s="188"/>
      <c r="BK91" s="188"/>
      <c r="BL91" s="188"/>
      <c r="BM91" s="188"/>
      <c r="BN91" s="188"/>
      <c r="BO91" s="401"/>
      <c r="BP91" s="188"/>
      <c r="BQ91" s="188"/>
      <c r="BR91" s="188"/>
      <c r="BS91" s="188"/>
      <c r="BT91" s="188"/>
      <c r="BU91" s="188"/>
      <c r="BV91" s="188"/>
      <c r="BW91" s="188"/>
      <c r="BX91" s="188"/>
      <c r="CL91" s="188"/>
      <c r="CM91" s="188"/>
      <c r="CN91" s="188"/>
      <c r="CO91" s="188"/>
      <c r="CP91" s="188"/>
      <c r="CQ91" s="188"/>
      <c r="CR91" s="188"/>
      <c r="CS91" s="188"/>
      <c r="CT91" s="188"/>
      <c r="CU91" s="188"/>
      <c r="CV91" s="188"/>
      <c r="CW91" s="188"/>
      <c r="CX91" s="188"/>
      <c r="CY91" s="188"/>
      <c r="CZ91" s="188"/>
      <c r="DA91" s="188"/>
      <c r="DB91" s="188"/>
      <c r="DC91" s="188"/>
      <c r="DD91" s="188"/>
      <c r="DE91" s="188"/>
      <c r="DF91" s="188"/>
      <c r="DG91" s="188"/>
      <c r="DH91" s="188"/>
      <c r="DI91" s="188"/>
      <c r="DJ91" s="188"/>
      <c r="DK91" s="188"/>
      <c r="DL91" s="188"/>
      <c r="DM91" s="188"/>
      <c r="DN91" s="188"/>
      <c r="DO91" s="188"/>
      <c r="DP91" s="188"/>
      <c r="DQ91" s="188"/>
      <c r="DR91" s="188"/>
      <c r="DS91" s="188"/>
      <c r="DT91" s="188"/>
      <c r="DU91" s="188"/>
      <c r="DV91" s="188"/>
      <c r="DW91" s="188"/>
      <c r="DX91" s="188"/>
      <c r="DY91" s="188"/>
    </row>
    <row r="92" spans="34:129">
      <c r="AH92" s="307"/>
      <c r="AI92" s="224"/>
      <c r="AJ92" s="626"/>
      <c r="AK92" s="401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401"/>
      <c r="AX92" s="188"/>
      <c r="AY92" s="188"/>
      <c r="AZ92" s="188"/>
      <c r="BA92" s="188"/>
      <c r="BB92" s="188"/>
      <c r="BC92" s="188"/>
      <c r="BD92" s="188"/>
      <c r="BE92" s="188"/>
      <c r="BF92" s="401"/>
      <c r="BG92" s="188"/>
      <c r="BH92" s="188"/>
      <c r="BI92" s="188"/>
      <c r="BJ92" s="188"/>
      <c r="BK92" s="188"/>
      <c r="BL92" s="188"/>
      <c r="BM92" s="188"/>
      <c r="BN92" s="188"/>
      <c r="BO92" s="401"/>
      <c r="BP92" s="188"/>
      <c r="BQ92" s="188"/>
      <c r="BR92" s="188"/>
      <c r="BS92" s="188"/>
      <c r="BT92" s="188"/>
      <c r="BU92" s="188"/>
      <c r="BV92" s="188"/>
      <c r="BW92" s="188"/>
      <c r="BX92" s="188"/>
      <c r="CL92" s="188"/>
      <c r="CM92" s="188"/>
      <c r="CN92" s="188"/>
      <c r="CO92" s="188"/>
      <c r="CP92" s="188"/>
      <c r="CQ92" s="188"/>
      <c r="CR92" s="188"/>
      <c r="CS92" s="188"/>
      <c r="CT92" s="188"/>
      <c r="CU92" s="188"/>
      <c r="CV92" s="188"/>
      <c r="CW92" s="188"/>
      <c r="CX92" s="188"/>
      <c r="CY92" s="188"/>
      <c r="CZ92" s="188"/>
      <c r="DA92" s="188"/>
      <c r="DB92" s="188"/>
      <c r="DC92" s="188"/>
      <c r="DD92" s="188"/>
      <c r="DE92" s="188"/>
      <c r="DF92" s="188"/>
      <c r="DG92" s="188"/>
      <c r="DH92" s="188"/>
      <c r="DI92" s="188"/>
      <c r="DJ92" s="188"/>
      <c r="DK92" s="188"/>
      <c r="DL92" s="188"/>
      <c r="DM92" s="188"/>
      <c r="DN92" s="188"/>
      <c r="DO92" s="188"/>
      <c r="DP92" s="188"/>
      <c r="DQ92" s="188"/>
      <c r="DR92" s="188"/>
      <c r="DS92" s="188"/>
      <c r="DT92" s="188"/>
      <c r="DU92" s="188"/>
      <c r="DV92" s="188"/>
      <c r="DW92" s="188"/>
      <c r="DX92" s="188"/>
      <c r="DY92" s="188"/>
    </row>
    <row r="93" spans="34:129">
      <c r="AH93" s="307"/>
      <c r="AI93" s="224"/>
      <c r="AJ93" s="626"/>
      <c r="AK93" s="401"/>
      <c r="AL93" s="188"/>
      <c r="AM93" s="188"/>
      <c r="AN93" s="188"/>
      <c r="AO93" s="188"/>
      <c r="AP93" s="188"/>
      <c r="AQ93" s="188"/>
      <c r="AR93" s="188"/>
      <c r="AS93" s="188"/>
      <c r="AT93" s="188"/>
      <c r="AU93" s="188"/>
      <c r="AV93" s="188"/>
      <c r="AW93" s="401"/>
      <c r="AX93" s="188"/>
      <c r="AY93" s="188"/>
      <c r="AZ93" s="188"/>
      <c r="BA93" s="188"/>
      <c r="BB93" s="188"/>
      <c r="BC93" s="188"/>
      <c r="BD93" s="188"/>
      <c r="BE93" s="188"/>
      <c r="BF93" s="401"/>
      <c r="BG93" s="188"/>
      <c r="BH93" s="188"/>
      <c r="BI93" s="188"/>
      <c r="BJ93" s="188"/>
      <c r="BK93" s="188"/>
      <c r="BL93" s="188"/>
      <c r="BM93" s="188"/>
      <c r="BN93" s="188"/>
      <c r="BO93" s="401"/>
      <c r="BP93" s="188"/>
      <c r="BQ93" s="188"/>
      <c r="BR93" s="188"/>
      <c r="BS93" s="188"/>
      <c r="BT93" s="188"/>
      <c r="BU93" s="188"/>
      <c r="BV93" s="188"/>
      <c r="BW93" s="188"/>
      <c r="BX93" s="188"/>
      <c r="CL93" s="188"/>
      <c r="CM93" s="188"/>
      <c r="CN93" s="188"/>
      <c r="CO93" s="188"/>
      <c r="CP93" s="188"/>
      <c r="CQ93" s="188"/>
      <c r="CR93" s="188"/>
      <c r="CS93" s="188"/>
      <c r="CT93" s="188"/>
      <c r="CU93" s="188"/>
      <c r="CV93" s="188"/>
      <c r="CW93" s="188"/>
      <c r="CX93" s="188"/>
      <c r="CY93" s="188"/>
      <c r="CZ93" s="188"/>
      <c r="DA93" s="188"/>
      <c r="DB93" s="188"/>
      <c r="DC93" s="188"/>
      <c r="DD93" s="188"/>
      <c r="DE93" s="188"/>
      <c r="DF93" s="188"/>
      <c r="DG93" s="188"/>
      <c r="DH93" s="188"/>
      <c r="DI93" s="188"/>
      <c r="DJ93" s="188"/>
      <c r="DK93" s="188"/>
      <c r="DL93" s="188"/>
      <c r="DM93" s="188"/>
      <c r="DN93" s="188"/>
      <c r="DO93" s="188"/>
      <c r="DP93" s="188"/>
      <c r="DQ93" s="188"/>
      <c r="DR93" s="188"/>
      <c r="DS93" s="188"/>
      <c r="DT93" s="188"/>
      <c r="DU93" s="188"/>
      <c r="DV93" s="188"/>
      <c r="DW93" s="188"/>
      <c r="DX93" s="188"/>
      <c r="DY93" s="188"/>
    </row>
    <row r="94" spans="34:129">
      <c r="AH94" s="307"/>
      <c r="AI94" s="224"/>
      <c r="AJ94" s="626"/>
      <c r="AK94" s="401"/>
      <c r="AL94" s="188"/>
      <c r="AM94" s="188"/>
      <c r="AN94" s="188"/>
      <c r="AO94" s="188"/>
      <c r="AP94" s="188"/>
      <c r="AQ94" s="188"/>
      <c r="AR94" s="188"/>
      <c r="AS94" s="188"/>
      <c r="AT94" s="188"/>
      <c r="AU94" s="188"/>
      <c r="AV94" s="188"/>
      <c r="AW94" s="401"/>
      <c r="AX94" s="188"/>
      <c r="AY94" s="188"/>
      <c r="AZ94" s="188"/>
      <c r="BA94" s="188"/>
      <c r="BB94" s="188"/>
      <c r="BC94" s="188"/>
      <c r="BD94" s="188"/>
      <c r="BE94" s="188"/>
      <c r="BF94" s="401"/>
      <c r="BG94" s="188"/>
      <c r="BH94" s="188"/>
      <c r="BI94" s="188"/>
      <c r="BJ94" s="188"/>
      <c r="BK94" s="188"/>
      <c r="BL94" s="188"/>
      <c r="BM94" s="188"/>
      <c r="BN94" s="188"/>
      <c r="BO94" s="401"/>
      <c r="BP94" s="188"/>
      <c r="BQ94" s="188"/>
      <c r="BR94" s="188"/>
      <c r="BS94" s="188"/>
      <c r="BT94" s="188"/>
      <c r="BU94" s="188"/>
      <c r="BV94" s="188"/>
      <c r="BW94" s="188"/>
      <c r="BX94" s="188"/>
      <c r="CL94" s="188"/>
      <c r="CM94" s="188"/>
      <c r="CN94" s="188"/>
      <c r="CO94" s="188"/>
      <c r="CP94" s="188"/>
      <c r="CQ94" s="188"/>
      <c r="CR94" s="188"/>
      <c r="CS94" s="188"/>
      <c r="CT94" s="188"/>
      <c r="CU94" s="188"/>
      <c r="CV94" s="188"/>
      <c r="CW94" s="188"/>
      <c r="CX94" s="188"/>
      <c r="CY94" s="188"/>
      <c r="CZ94" s="188"/>
      <c r="DA94" s="188"/>
      <c r="DB94" s="188"/>
      <c r="DC94" s="188"/>
      <c r="DD94" s="188"/>
      <c r="DE94" s="188"/>
      <c r="DF94" s="188"/>
      <c r="DG94" s="188"/>
      <c r="DH94" s="188"/>
      <c r="DI94" s="188"/>
      <c r="DJ94" s="188"/>
      <c r="DK94" s="188"/>
      <c r="DL94" s="188"/>
      <c r="DM94" s="188"/>
      <c r="DN94" s="188"/>
      <c r="DO94" s="188"/>
      <c r="DP94" s="188"/>
      <c r="DQ94" s="188"/>
      <c r="DR94" s="188"/>
      <c r="DS94" s="188"/>
      <c r="DT94" s="188"/>
      <c r="DU94" s="188"/>
      <c r="DV94" s="188"/>
      <c r="DW94" s="188"/>
      <c r="DX94" s="188"/>
      <c r="DY94" s="188"/>
    </row>
    <row r="95" spans="34:129">
      <c r="AH95" s="307"/>
      <c r="AI95" s="224"/>
      <c r="AJ95" s="626"/>
      <c r="AK95" s="401"/>
      <c r="AL95" s="188"/>
      <c r="AM95" s="188"/>
      <c r="AN95" s="188"/>
      <c r="AO95" s="188"/>
      <c r="AP95" s="188"/>
      <c r="AQ95" s="188"/>
      <c r="AR95" s="188"/>
      <c r="AS95" s="188"/>
      <c r="AT95" s="188"/>
      <c r="AU95" s="188"/>
      <c r="AV95" s="188"/>
      <c r="AW95" s="401"/>
      <c r="AX95" s="188"/>
      <c r="AY95" s="188"/>
      <c r="AZ95" s="188"/>
      <c r="BA95" s="188"/>
      <c r="BB95" s="188"/>
      <c r="BC95" s="188"/>
      <c r="BD95" s="188"/>
      <c r="BE95" s="188"/>
      <c r="BF95" s="401"/>
      <c r="BG95" s="188"/>
      <c r="BH95" s="188"/>
      <c r="BI95" s="188"/>
      <c r="BJ95" s="188"/>
      <c r="BK95" s="188"/>
      <c r="BL95" s="188"/>
      <c r="BM95" s="188"/>
      <c r="BN95" s="188"/>
      <c r="BO95" s="401"/>
      <c r="BP95" s="188"/>
      <c r="BQ95" s="188"/>
      <c r="BR95" s="188"/>
      <c r="BS95" s="188"/>
      <c r="BT95" s="188"/>
      <c r="BU95" s="188"/>
      <c r="BV95" s="188"/>
      <c r="BW95" s="188"/>
      <c r="BX95" s="188"/>
      <c r="CL95" s="188"/>
      <c r="CM95" s="188"/>
      <c r="CN95" s="188"/>
      <c r="CO95" s="188"/>
      <c r="CP95" s="188"/>
      <c r="CQ95" s="188"/>
      <c r="CR95" s="188"/>
      <c r="CS95" s="188"/>
      <c r="CT95" s="188"/>
      <c r="CU95" s="188"/>
      <c r="CV95" s="188"/>
      <c r="CW95" s="188"/>
      <c r="CX95" s="188"/>
      <c r="CY95" s="188"/>
      <c r="CZ95" s="188"/>
      <c r="DA95" s="188"/>
      <c r="DB95" s="188"/>
      <c r="DC95" s="188"/>
      <c r="DD95" s="188"/>
      <c r="DE95" s="188"/>
      <c r="DF95" s="188"/>
      <c r="DG95" s="188"/>
      <c r="DH95" s="188"/>
      <c r="DI95" s="188"/>
      <c r="DJ95" s="188"/>
      <c r="DK95" s="188"/>
      <c r="DL95" s="188"/>
      <c r="DM95" s="188"/>
      <c r="DN95" s="188"/>
      <c r="DO95" s="188"/>
      <c r="DP95" s="188"/>
      <c r="DQ95" s="188"/>
      <c r="DR95" s="188"/>
      <c r="DS95" s="188"/>
      <c r="DT95" s="188"/>
      <c r="DU95" s="188"/>
      <c r="DV95" s="188"/>
      <c r="DW95" s="188"/>
      <c r="DX95" s="188"/>
      <c r="DY95" s="188"/>
    </row>
    <row r="96" spans="34:129">
      <c r="AH96" s="307"/>
      <c r="AI96" s="224"/>
      <c r="AJ96" s="626"/>
      <c r="AK96" s="401"/>
      <c r="AL96" s="188"/>
      <c r="AM96" s="188"/>
      <c r="AN96" s="188"/>
      <c r="AO96" s="188"/>
      <c r="AP96" s="188"/>
      <c r="AQ96" s="188"/>
      <c r="AR96" s="188"/>
      <c r="AS96" s="188"/>
      <c r="AT96" s="188"/>
      <c r="AU96" s="188"/>
      <c r="AV96" s="188"/>
      <c r="AW96" s="401"/>
      <c r="AX96" s="188"/>
      <c r="AY96" s="188"/>
      <c r="AZ96" s="188"/>
      <c r="BA96" s="188"/>
      <c r="BB96" s="188"/>
      <c r="BC96" s="188"/>
      <c r="BD96" s="188"/>
      <c r="BE96" s="188"/>
      <c r="BF96" s="401"/>
      <c r="BG96" s="188"/>
      <c r="BH96" s="188"/>
      <c r="BI96" s="188"/>
      <c r="BJ96" s="188"/>
      <c r="BK96" s="188"/>
      <c r="BL96" s="188"/>
      <c r="BM96" s="188"/>
      <c r="BN96" s="188"/>
      <c r="BO96" s="401"/>
      <c r="BP96" s="188"/>
      <c r="BQ96" s="188"/>
      <c r="BR96" s="188"/>
      <c r="BS96" s="188"/>
      <c r="BT96" s="188"/>
      <c r="BU96" s="188"/>
      <c r="BV96" s="188"/>
      <c r="BW96" s="188"/>
      <c r="BX96" s="188"/>
      <c r="CL96" s="188"/>
      <c r="CM96" s="188"/>
      <c r="CN96" s="188"/>
      <c r="CO96" s="188"/>
      <c r="CP96" s="188"/>
      <c r="CQ96" s="188"/>
      <c r="CR96" s="188"/>
      <c r="CS96" s="188"/>
      <c r="CT96" s="188"/>
      <c r="CU96" s="188"/>
      <c r="CV96" s="188"/>
      <c r="CW96" s="188"/>
      <c r="CX96" s="188"/>
      <c r="CY96" s="188"/>
      <c r="CZ96" s="188"/>
      <c r="DA96" s="188"/>
      <c r="DB96" s="188"/>
      <c r="DC96" s="188"/>
      <c r="DD96" s="188"/>
      <c r="DE96" s="188"/>
      <c r="DF96" s="188"/>
      <c r="DG96" s="188"/>
      <c r="DH96" s="188"/>
      <c r="DI96" s="188"/>
      <c r="DJ96" s="188"/>
      <c r="DK96" s="188"/>
      <c r="DL96" s="188"/>
      <c r="DM96" s="188"/>
      <c r="DN96" s="188"/>
      <c r="DO96" s="188"/>
      <c r="DP96" s="188"/>
      <c r="DQ96" s="188"/>
      <c r="DR96" s="188"/>
      <c r="DS96" s="188"/>
      <c r="DT96" s="188"/>
      <c r="DU96" s="188"/>
      <c r="DV96" s="188"/>
      <c r="DW96" s="188"/>
      <c r="DX96" s="188"/>
      <c r="DY96" s="188"/>
    </row>
    <row r="97" spans="34:129">
      <c r="AH97" s="307"/>
      <c r="AI97" s="224"/>
      <c r="AJ97" s="626"/>
      <c r="AK97" s="401"/>
      <c r="AL97" s="188"/>
      <c r="AM97" s="188"/>
      <c r="AN97" s="188"/>
      <c r="AO97" s="188"/>
      <c r="AP97" s="188"/>
      <c r="AQ97" s="188"/>
      <c r="AR97" s="188"/>
      <c r="AS97" s="188"/>
      <c r="AT97" s="188"/>
      <c r="AU97" s="188"/>
      <c r="AV97" s="188"/>
      <c r="AW97" s="401"/>
      <c r="AX97" s="188"/>
      <c r="AY97" s="188"/>
      <c r="AZ97" s="188"/>
      <c r="BA97" s="188"/>
      <c r="BB97" s="188"/>
      <c r="BC97" s="188"/>
      <c r="BD97" s="188"/>
      <c r="BE97" s="188"/>
      <c r="BF97" s="401"/>
      <c r="BG97" s="188"/>
      <c r="BH97" s="188"/>
      <c r="BI97" s="188"/>
      <c r="BJ97" s="188"/>
      <c r="BK97" s="188"/>
      <c r="BL97" s="188"/>
      <c r="BM97" s="188"/>
      <c r="BN97" s="188"/>
      <c r="BO97" s="401"/>
      <c r="BP97" s="188"/>
      <c r="BQ97" s="188"/>
      <c r="BR97" s="188"/>
      <c r="BS97" s="188"/>
      <c r="BT97" s="188"/>
      <c r="BU97" s="188"/>
      <c r="BV97" s="188"/>
      <c r="BW97" s="188"/>
      <c r="BX97" s="188"/>
      <c r="CN97" s="188"/>
      <c r="CO97" s="188"/>
      <c r="CP97" s="188"/>
      <c r="CQ97" s="188"/>
      <c r="CR97" s="188"/>
      <c r="CS97" s="188"/>
      <c r="CT97" s="188"/>
      <c r="CU97" s="188"/>
      <c r="CV97" s="188"/>
      <c r="CW97" s="188"/>
      <c r="CX97" s="188"/>
      <c r="CY97" s="188"/>
      <c r="CZ97" s="188"/>
      <c r="DA97" s="188"/>
      <c r="DB97" s="188"/>
      <c r="DC97" s="188"/>
      <c r="DD97" s="188"/>
      <c r="DE97" s="188"/>
      <c r="DF97" s="188"/>
      <c r="DG97" s="188"/>
      <c r="DH97" s="188"/>
      <c r="DI97" s="188"/>
      <c r="DJ97" s="188"/>
      <c r="DK97" s="188"/>
      <c r="DL97" s="188"/>
      <c r="DM97" s="188"/>
      <c r="DN97" s="188"/>
      <c r="DO97" s="188"/>
      <c r="DP97" s="188"/>
      <c r="DQ97" s="188"/>
      <c r="DR97" s="188"/>
      <c r="DS97" s="188"/>
      <c r="DT97" s="188"/>
      <c r="DU97" s="188"/>
      <c r="DV97" s="188"/>
      <c r="DW97" s="188"/>
      <c r="DX97" s="188"/>
      <c r="DY97" s="188"/>
    </row>
    <row r="98" spans="34:129">
      <c r="AH98" s="307"/>
      <c r="AI98" s="224"/>
      <c r="AJ98" s="626"/>
      <c r="AK98" s="401"/>
      <c r="AL98" s="188"/>
      <c r="AM98" s="188"/>
      <c r="AN98" s="188"/>
      <c r="AO98" s="188"/>
      <c r="AP98" s="188"/>
      <c r="AQ98" s="188"/>
      <c r="AR98" s="188"/>
      <c r="AS98" s="188"/>
      <c r="AT98" s="188"/>
      <c r="AU98" s="188"/>
      <c r="AV98" s="188"/>
      <c r="AW98" s="401"/>
      <c r="AX98" s="188"/>
      <c r="AY98" s="188"/>
      <c r="AZ98" s="188"/>
      <c r="BA98" s="188"/>
      <c r="BB98" s="188"/>
      <c r="BC98" s="188"/>
      <c r="BD98" s="188"/>
      <c r="BE98" s="188"/>
      <c r="BF98" s="401"/>
      <c r="BG98" s="188"/>
      <c r="BH98" s="188"/>
      <c r="BI98" s="188"/>
      <c r="BJ98" s="188"/>
      <c r="BK98" s="188"/>
      <c r="BL98" s="188"/>
      <c r="BM98" s="188"/>
      <c r="BN98" s="188"/>
      <c r="BO98" s="401"/>
      <c r="BP98" s="188"/>
      <c r="BQ98" s="188"/>
      <c r="BR98" s="188"/>
      <c r="BS98" s="188"/>
      <c r="BT98" s="188"/>
      <c r="BU98" s="188"/>
      <c r="BV98" s="188"/>
      <c r="BW98" s="188"/>
      <c r="BX98" s="188"/>
      <c r="CV98" s="188"/>
      <c r="CW98" s="188"/>
      <c r="CX98" s="188"/>
      <c r="CY98" s="188"/>
      <c r="CZ98" s="188"/>
      <c r="DA98" s="188"/>
      <c r="DB98" s="188"/>
      <c r="DC98" s="188"/>
      <c r="DD98" s="188"/>
      <c r="DE98" s="188"/>
      <c r="DF98" s="188"/>
      <c r="DG98" s="188"/>
      <c r="DH98" s="188"/>
      <c r="DI98" s="188"/>
      <c r="DJ98" s="188"/>
      <c r="DK98" s="188"/>
      <c r="DL98" s="188"/>
      <c r="DM98" s="188"/>
      <c r="DN98" s="188"/>
      <c r="DO98" s="188"/>
      <c r="DP98" s="188"/>
      <c r="DQ98" s="188"/>
      <c r="DR98" s="188"/>
      <c r="DS98" s="188"/>
      <c r="DT98" s="188"/>
      <c r="DU98" s="188"/>
      <c r="DV98" s="188"/>
      <c r="DW98" s="188"/>
      <c r="DX98" s="188"/>
      <c r="DY98" s="188"/>
    </row>
    <row r="99" spans="34:129">
      <c r="AH99" s="307"/>
      <c r="AI99" s="224"/>
      <c r="AJ99" s="626"/>
      <c r="AK99" s="401"/>
      <c r="AL99" s="188"/>
      <c r="AM99" s="188"/>
      <c r="AN99" s="188"/>
      <c r="AO99" s="188"/>
      <c r="AP99" s="188"/>
      <c r="AQ99" s="188"/>
      <c r="AR99" s="188"/>
      <c r="AS99" s="188"/>
      <c r="AT99" s="188"/>
      <c r="AU99" s="188"/>
      <c r="AV99" s="188"/>
      <c r="AW99" s="401"/>
      <c r="AX99" s="188"/>
      <c r="AY99" s="188"/>
      <c r="AZ99" s="188"/>
      <c r="BA99" s="188"/>
      <c r="BB99" s="188"/>
      <c r="BC99" s="188"/>
      <c r="BD99" s="188"/>
      <c r="BE99" s="188"/>
      <c r="BF99" s="401"/>
      <c r="BG99" s="188"/>
      <c r="BH99" s="188"/>
      <c r="BI99" s="188"/>
      <c r="BJ99" s="188"/>
      <c r="BK99" s="188"/>
      <c r="BL99" s="188"/>
      <c r="BM99" s="188"/>
      <c r="BN99" s="188"/>
      <c r="BO99" s="401"/>
      <c r="BP99" s="188"/>
      <c r="BQ99" s="188"/>
      <c r="BR99" s="188"/>
      <c r="BS99" s="188"/>
      <c r="BT99" s="188"/>
      <c r="BU99" s="188"/>
      <c r="BV99" s="188"/>
      <c r="BW99" s="188"/>
      <c r="BX99" s="188"/>
    </row>
    <row r="100" spans="34:129">
      <c r="AH100" s="307"/>
      <c r="AI100" s="224"/>
      <c r="AJ100" s="626"/>
      <c r="AK100" s="401"/>
      <c r="AL100" s="188"/>
      <c r="AM100" s="188"/>
      <c r="AN100" s="188"/>
      <c r="AO100" s="188"/>
      <c r="AP100" s="188"/>
      <c r="AQ100" s="188"/>
      <c r="AR100" s="188"/>
      <c r="AS100" s="188"/>
      <c r="AT100" s="188"/>
      <c r="AU100" s="188"/>
      <c r="AV100" s="188"/>
      <c r="AW100" s="401"/>
      <c r="AX100" s="188"/>
      <c r="AY100" s="188"/>
      <c r="AZ100" s="188"/>
      <c r="BA100" s="188"/>
      <c r="BB100" s="188"/>
      <c r="BC100" s="188"/>
      <c r="BD100" s="188"/>
      <c r="BE100" s="188"/>
      <c r="BF100" s="401"/>
      <c r="BG100" s="188"/>
      <c r="BH100" s="188"/>
      <c r="BI100" s="188"/>
      <c r="BJ100" s="188"/>
      <c r="BK100" s="188"/>
      <c r="BL100" s="188"/>
      <c r="BM100" s="188"/>
      <c r="BN100" s="188"/>
      <c r="BO100" s="401"/>
      <c r="BP100" s="188"/>
      <c r="BQ100" s="188"/>
      <c r="BR100" s="188"/>
      <c r="BS100" s="188"/>
      <c r="BT100" s="188"/>
      <c r="BU100" s="188"/>
    </row>
    <row r="101" spans="34:129">
      <c r="AH101" s="307"/>
      <c r="AI101" s="224"/>
      <c r="AJ101" s="626"/>
      <c r="AK101" s="401"/>
      <c r="AL101" s="188"/>
      <c r="AM101" s="188"/>
      <c r="AN101" s="188"/>
      <c r="AO101" s="188"/>
      <c r="AP101" s="188"/>
      <c r="AQ101" s="188"/>
      <c r="AR101" s="188"/>
      <c r="AS101" s="188"/>
      <c r="AT101" s="188"/>
      <c r="AU101" s="188"/>
      <c r="AV101" s="188"/>
      <c r="AW101" s="401"/>
      <c r="AX101" s="188"/>
      <c r="AY101" s="188"/>
      <c r="AZ101" s="188"/>
      <c r="BA101" s="188"/>
      <c r="BB101" s="188"/>
      <c r="BC101" s="188"/>
      <c r="BD101" s="188"/>
      <c r="BE101" s="188"/>
      <c r="BF101" s="401"/>
      <c r="BG101" s="188"/>
      <c r="BH101" s="188"/>
      <c r="BI101" s="188"/>
      <c r="BJ101" s="188"/>
      <c r="BK101" s="188"/>
      <c r="BL101" s="188"/>
      <c r="BM101" s="188"/>
      <c r="BN101" s="188"/>
      <c r="BO101" s="401"/>
      <c r="BP101" s="188"/>
      <c r="BQ101" s="188"/>
      <c r="BR101" s="188"/>
      <c r="BS101" s="188"/>
      <c r="BT101" s="188"/>
      <c r="BU101" s="188"/>
    </row>
    <row r="102" spans="34:129">
      <c r="AH102" s="307"/>
      <c r="AI102" s="224"/>
      <c r="AJ102" s="626"/>
      <c r="AK102" s="401"/>
      <c r="AL102" s="188"/>
      <c r="AM102" s="188"/>
      <c r="AN102" s="188"/>
      <c r="AO102" s="188"/>
      <c r="AP102" s="188"/>
      <c r="AQ102" s="188"/>
      <c r="AR102" s="188"/>
      <c r="AS102" s="188"/>
      <c r="AT102" s="188"/>
      <c r="AU102" s="188"/>
      <c r="AV102" s="188"/>
      <c r="AW102" s="401"/>
      <c r="AX102" s="188"/>
      <c r="AY102" s="188"/>
      <c r="AZ102" s="188"/>
      <c r="BA102" s="188"/>
      <c r="BB102" s="188"/>
      <c r="BC102" s="188"/>
      <c r="BD102" s="188"/>
      <c r="BE102" s="188"/>
      <c r="BF102" s="401"/>
      <c r="BG102" s="188"/>
      <c r="BH102" s="188"/>
      <c r="BI102" s="188"/>
      <c r="BJ102" s="188"/>
      <c r="BK102" s="188"/>
      <c r="BL102" s="188"/>
      <c r="BM102" s="188"/>
      <c r="BN102" s="188"/>
      <c r="BO102" s="401"/>
      <c r="BP102" s="188"/>
      <c r="BQ102" s="188"/>
      <c r="BR102" s="188"/>
      <c r="BS102" s="188"/>
      <c r="BT102" s="188"/>
      <c r="BU102" s="188"/>
    </row>
    <row r="103" spans="34:129">
      <c r="AH103" s="307"/>
      <c r="AI103" s="224"/>
      <c r="AJ103" s="626"/>
      <c r="AK103" s="401"/>
      <c r="AL103" s="188"/>
      <c r="AM103" s="188"/>
      <c r="AN103" s="188"/>
      <c r="AO103" s="188"/>
      <c r="AP103" s="188"/>
      <c r="AQ103" s="188"/>
      <c r="AR103" s="188"/>
      <c r="AS103" s="188"/>
      <c r="AT103" s="188"/>
      <c r="AU103" s="188"/>
      <c r="AV103" s="188"/>
      <c r="AW103" s="401"/>
      <c r="AX103" s="188"/>
      <c r="AY103" s="188"/>
      <c r="AZ103" s="188"/>
      <c r="BA103" s="188"/>
      <c r="BB103" s="188"/>
      <c r="BC103" s="188"/>
      <c r="BD103" s="188"/>
      <c r="BE103" s="188"/>
      <c r="BF103" s="401"/>
      <c r="BG103" s="188"/>
      <c r="BH103" s="188"/>
      <c r="BI103" s="188"/>
      <c r="BJ103" s="188"/>
      <c r="BK103" s="188"/>
      <c r="BL103" s="188"/>
      <c r="BM103" s="188"/>
      <c r="BN103" s="188"/>
      <c r="BO103" s="401"/>
      <c r="BP103" s="188"/>
      <c r="BQ103" s="188"/>
      <c r="BR103" s="188"/>
      <c r="BS103" s="188"/>
      <c r="BT103" s="188"/>
      <c r="BU103" s="188"/>
      <c r="BV103" s="188"/>
      <c r="BW103" s="188"/>
      <c r="BX103" s="188"/>
    </row>
    <row r="104" spans="34:129">
      <c r="AH104" s="307"/>
      <c r="AI104" s="224"/>
      <c r="AJ104" s="626"/>
      <c r="AK104" s="401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401"/>
      <c r="AX104" s="188"/>
      <c r="AY104" s="188"/>
      <c r="AZ104" s="188"/>
      <c r="BA104" s="188"/>
      <c r="BB104" s="188"/>
      <c r="BC104" s="188"/>
      <c r="BD104" s="188"/>
      <c r="BE104" s="188"/>
      <c r="BF104" s="401"/>
      <c r="BG104" s="188"/>
      <c r="BH104" s="188"/>
      <c r="BI104" s="188"/>
      <c r="BJ104" s="188"/>
      <c r="BK104" s="188"/>
      <c r="BL104" s="188"/>
      <c r="BM104" s="188"/>
      <c r="BN104" s="188"/>
      <c r="BO104" s="401"/>
      <c r="BP104" s="188"/>
      <c r="BQ104" s="188"/>
      <c r="BR104" s="188"/>
      <c r="BS104" s="188"/>
      <c r="BT104" s="188"/>
      <c r="BU104" s="188"/>
      <c r="BV104" s="188"/>
      <c r="BW104" s="188"/>
      <c r="BX104" s="188"/>
    </row>
    <row r="105" spans="34:129">
      <c r="AH105" s="307"/>
      <c r="AI105" s="224"/>
      <c r="AJ105" s="626"/>
      <c r="AK105" s="401"/>
      <c r="AL105" s="188"/>
      <c r="AM105" s="188"/>
      <c r="AN105" s="188"/>
      <c r="AO105" s="188"/>
      <c r="AP105" s="188"/>
      <c r="AQ105" s="188"/>
      <c r="AR105" s="188"/>
      <c r="AS105" s="188"/>
      <c r="AT105" s="188"/>
      <c r="AU105" s="188"/>
      <c r="AV105" s="188"/>
      <c r="AW105" s="401"/>
      <c r="AX105" s="188"/>
      <c r="AY105" s="188"/>
      <c r="AZ105" s="188"/>
      <c r="BA105" s="188"/>
      <c r="BB105" s="188"/>
      <c r="BC105" s="188"/>
      <c r="BD105" s="188"/>
      <c r="BE105" s="188"/>
      <c r="BF105" s="401"/>
      <c r="BG105" s="188"/>
      <c r="BH105" s="188"/>
      <c r="BI105" s="188"/>
      <c r="BJ105" s="188"/>
      <c r="BK105" s="188"/>
      <c r="BL105" s="188"/>
      <c r="BM105" s="188"/>
      <c r="BN105" s="188"/>
      <c r="BO105" s="401"/>
      <c r="BP105" s="188"/>
      <c r="BQ105" s="188"/>
      <c r="BR105" s="188"/>
      <c r="BS105" s="188"/>
      <c r="BT105" s="188"/>
      <c r="BU105" s="188"/>
      <c r="BV105" s="188"/>
      <c r="BW105" s="188"/>
      <c r="BX105" s="188"/>
    </row>
    <row r="106" spans="34:129">
      <c r="AH106" s="307"/>
      <c r="AI106" s="224"/>
      <c r="AJ106" s="626"/>
      <c r="AK106" s="401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401"/>
      <c r="AX106" s="188"/>
      <c r="AY106" s="188"/>
      <c r="AZ106" s="188"/>
      <c r="BA106" s="188"/>
      <c r="BB106" s="188"/>
      <c r="BC106" s="188"/>
      <c r="BD106" s="188"/>
      <c r="BE106" s="188"/>
      <c r="BF106" s="401"/>
      <c r="BG106" s="188"/>
      <c r="BH106" s="188"/>
      <c r="BI106" s="188"/>
      <c r="BJ106" s="188"/>
      <c r="BK106" s="188"/>
      <c r="BL106" s="188"/>
      <c r="BM106" s="188"/>
      <c r="BN106" s="188"/>
      <c r="BO106" s="401"/>
      <c r="BP106" s="188"/>
      <c r="BQ106" s="188"/>
      <c r="BR106" s="188"/>
      <c r="BS106" s="188"/>
      <c r="BT106" s="188"/>
      <c r="BU106" s="188"/>
      <c r="BV106" s="188"/>
      <c r="BW106" s="188"/>
      <c r="BX106" s="188"/>
    </row>
    <row r="107" spans="34:129">
      <c r="AH107" s="307"/>
      <c r="AI107" s="224"/>
      <c r="AJ107" s="626"/>
      <c r="AK107" s="401"/>
      <c r="AL107" s="188"/>
      <c r="AM107" s="188"/>
      <c r="AN107" s="188"/>
      <c r="AO107" s="188"/>
      <c r="AP107" s="188"/>
      <c r="AQ107" s="188"/>
      <c r="AR107" s="188"/>
      <c r="AS107" s="188"/>
      <c r="AT107" s="188"/>
      <c r="AU107" s="188"/>
      <c r="AV107" s="188"/>
      <c r="AW107" s="401"/>
      <c r="AX107" s="188"/>
      <c r="AY107" s="188"/>
      <c r="AZ107" s="188"/>
      <c r="BA107" s="188"/>
      <c r="BB107" s="188"/>
      <c r="BC107" s="188"/>
      <c r="BD107" s="188"/>
      <c r="BE107" s="188"/>
      <c r="BF107" s="401"/>
      <c r="BG107" s="188"/>
      <c r="BH107" s="188"/>
      <c r="BI107" s="188"/>
      <c r="BJ107" s="188"/>
      <c r="BK107" s="188"/>
      <c r="BL107" s="188"/>
      <c r="BM107" s="188"/>
      <c r="BN107" s="188"/>
      <c r="BO107" s="401"/>
      <c r="BP107" s="188"/>
      <c r="BQ107" s="188"/>
      <c r="BR107" s="188"/>
      <c r="BS107" s="188"/>
      <c r="BT107" s="188"/>
      <c r="BU107" s="188"/>
      <c r="BV107" s="188"/>
      <c r="BW107" s="188"/>
      <c r="BX107" s="188"/>
    </row>
    <row r="108" spans="34:129">
      <c r="AH108" s="307"/>
      <c r="AI108" s="224"/>
      <c r="AJ108" s="626"/>
      <c r="AK108" s="401"/>
      <c r="AL108" s="188"/>
      <c r="AM108" s="188"/>
      <c r="AN108" s="188"/>
      <c r="AO108" s="188"/>
      <c r="AP108" s="188"/>
      <c r="AQ108" s="188"/>
      <c r="AR108" s="188"/>
      <c r="AS108" s="188"/>
      <c r="AT108" s="188"/>
      <c r="AU108" s="188"/>
      <c r="AV108" s="188"/>
      <c r="AW108" s="401"/>
      <c r="AX108" s="188"/>
      <c r="AY108" s="188"/>
      <c r="AZ108" s="188"/>
      <c r="BA108" s="188"/>
      <c r="BB108" s="188"/>
      <c r="BC108" s="188"/>
      <c r="BD108" s="188"/>
      <c r="BE108" s="188"/>
      <c r="BF108" s="401"/>
      <c r="BG108" s="188"/>
      <c r="BH108" s="188"/>
      <c r="BI108" s="188"/>
      <c r="BJ108" s="188"/>
      <c r="BK108" s="188"/>
      <c r="BL108" s="188"/>
      <c r="BM108" s="188"/>
      <c r="BN108" s="188"/>
      <c r="BO108" s="401"/>
      <c r="BP108" s="188"/>
      <c r="BQ108" s="188"/>
      <c r="BR108" s="188"/>
      <c r="BS108" s="188"/>
      <c r="BT108" s="188"/>
      <c r="BU108" s="188"/>
      <c r="BV108" s="188"/>
      <c r="BW108" s="188"/>
      <c r="BX108" s="188"/>
    </row>
    <row r="109" spans="34:129">
      <c r="AH109" s="307"/>
      <c r="AI109" s="224"/>
      <c r="AJ109" s="626"/>
      <c r="AK109" s="401"/>
      <c r="AL109" s="188"/>
      <c r="AM109" s="188"/>
      <c r="AN109" s="188"/>
      <c r="AO109" s="188"/>
      <c r="AP109" s="188"/>
      <c r="AQ109" s="188"/>
      <c r="AR109" s="188"/>
      <c r="AS109" s="188"/>
      <c r="AT109" s="188"/>
      <c r="AU109" s="188"/>
      <c r="AV109" s="188"/>
      <c r="AW109" s="401"/>
      <c r="AX109" s="188"/>
      <c r="AY109" s="188"/>
      <c r="AZ109" s="188"/>
      <c r="BA109" s="188"/>
      <c r="BB109" s="188"/>
      <c r="BC109" s="188"/>
      <c r="BD109" s="188"/>
      <c r="BE109" s="188"/>
      <c r="BF109" s="401"/>
      <c r="BG109" s="188"/>
      <c r="BH109" s="188"/>
      <c r="BI109" s="188"/>
      <c r="BJ109" s="188"/>
      <c r="BK109" s="188"/>
      <c r="BL109" s="188"/>
      <c r="BM109" s="188"/>
      <c r="BN109" s="188"/>
      <c r="BO109" s="401"/>
      <c r="BP109" s="188"/>
      <c r="BQ109" s="188"/>
      <c r="BR109" s="188"/>
      <c r="BS109" s="188"/>
      <c r="BT109" s="188"/>
      <c r="BU109" s="188"/>
      <c r="BV109" s="188"/>
      <c r="BW109" s="188"/>
      <c r="BX109" s="188"/>
    </row>
    <row r="110" spans="34:129">
      <c r="AH110" s="307"/>
      <c r="AI110" s="224"/>
      <c r="AJ110" s="626"/>
      <c r="AK110" s="401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401"/>
      <c r="AX110" s="188"/>
      <c r="AY110" s="188"/>
      <c r="AZ110" s="188"/>
      <c r="BA110" s="188"/>
      <c r="BB110" s="188"/>
      <c r="BC110" s="188"/>
      <c r="BD110" s="188"/>
      <c r="BE110" s="188"/>
      <c r="BF110" s="401"/>
      <c r="BG110" s="188"/>
      <c r="BH110" s="188"/>
      <c r="BI110" s="188"/>
      <c r="BJ110" s="188"/>
      <c r="BK110" s="188"/>
      <c r="BL110" s="188"/>
      <c r="BM110" s="188"/>
      <c r="BN110" s="188"/>
      <c r="BO110" s="401"/>
      <c r="BP110" s="188"/>
      <c r="BQ110" s="188"/>
      <c r="BR110" s="188"/>
      <c r="BS110" s="188"/>
      <c r="BT110" s="188"/>
      <c r="BU110" s="188"/>
      <c r="BV110" s="188"/>
      <c r="BW110" s="188"/>
      <c r="BX110" s="188"/>
    </row>
    <row r="111" spans="34:129">
      <c r="AH111" s="307"/>
      <c r="AI111" s="224"/>
      <c r="AJ111" s="626"/>
      <c r="AK111" s="401"/>
      <c r="AL111" s="188"/>
      <c r="AM111" s="188"/>
      <c r="AN111" s="188"/>
      <c r="AO111" s="188"/>
      <c r="AP111" s="188"/>
      <c r="AQ111" s="188"/>
      <c r="AR111" s="188"/>
      <c r="AS111" s="188"/>
      <c r="AT111" s="188"/>
      <c r="AU111" s="188"/>
      <c r="AV111" s="188"/>
      <c r="AW111" s="401"/>
      <c r="AX111" s="188"/>
      <c r="AY111" s="188"/>
      <c r="AZ111" s="188"/>
      <c r="BA111" s="188"/>
      <c r="BB111" s="188"/>
      <c r="BC111" s="188"/>
      <c r="BD111" s="188"/>
      <c r="BE111" s="188"/>
      <c r="BF111" s="401"/>
      <c r="BG111" s="188"/>
      <c r="BH111" s="188"/>
      <c r="BI111" s="188"/>
      <c r="BJ111" s="188"/>
      <c r="BK111" s="188"/>
      <c r="BL111" s="188"/>
      <c r="BM111" s="188"/>
      <c r="BN111" s="188"/>
      <c r="BO111" s="401"/>
      <c r="BP111" s="188"/>
      <c r="BQ111" s="188"/>
      <c r="BR111" s="188"/>
      <c r="BS111" s="188"/>
      <c r="BT111" s="188"/>
      <c r="BU111" s="188"/>
      <c r="BV111" s="188"/>
      <c r="BW111" s="188"/>
      <c r="BX111" s="188"/>
    </row>
    <row r="112" spans="34:129">
      <c r="AH112" s="307"/>
      <c r="AI112" s="224"/>
      <c r="AJ112" s="626"/>
      <c r="AK112" s="401"/>
      <c r="AL112" s="188"/>
      <c r="AM112" s="188"/>
      <c r="AN112" s="188"/>
      <c r="AO112" s="188"/>
      <c r="AP112" s="188"/>
      <c r="AQ112" s="188"/>
      <c r="AR112" s="188"/>
      <c r="AS112" s="188"/>
      <c r="AT112" s="188"/>
      <c r="AU112" s="188"/>
      <c r="AV112" s="188"/>
      <c r="AW112" s="401"/>
      <c r="AX112" s="188"/>
      <c r="AY112" s="188"/>
      <c r="AZ112" s="188"/>
      <c r="BA112" s="188"/>
      <c r="BB112" s="188"/>
      <c r="BC112" s="188"/>
      <c r="BD112" s="188"/>
      <c r="BE112" s="188"/>
      <c r="BF112" s="401"/>
      <c r="BG112" s="188"/>
      <c r="BH112" s="188"/>
      <c r="BI112" s="188"/>
      <c r="BJ112" s="188"/>
      <c r="BK112" s="188"/>
      <c r="BL112" s="188"/>
      <c r="BM112" s="188"/>
      <c r="BN112" s="188"/>
      <c r="BO112" s="401"/>
      <c r="BP112" s="188"/>
      <c r="BQ112" s="188"/>
      <c r="BR112" s="188"/>
      <c r="BS112" s="188"/>
      <c r="BT112" s="188"/>
      <c r="BU112" s="188"/>
      <c r="BV112" s="188"/>
      <c r="BW112" s="188"/>
      <c r="BX112" s="188"/>
    </row>
    <row r="113" spans="34:76">
      <c r="AH113" s="307"/>
      <c r="AI113" s="224"/>
      <c r="AJ113" s="626"/>
      <c r="AK113" s="401"/>
      <c r="AL113" s="188"/>
      <c r="AM113" s="188"/>
      <c r="AN113" s="188"/>
      <c r="AO113" s="188"/>
      <c r="AP113" s="188"/>
      <c r="AQ113" s="188"/>
      <c r="AR113" s="188"/>
      <c r="AS113" s="188"/>
      <c r="AT113" s="188"/>
      <c r="AU113" s="188"/>
      <c r="AV113" s="188"/>
      <c r="AW113" s="401"/>
      <c r="AX113" s="188"/>
      <c r="AY113" s="188"/>
      <c r="AZ113" s="188"/>
      <c r="BA113" s="188"/>
      <c r="BB113" s="188"/>
      <c r="BC113" s="188"/>
      <c r="BD113" s="188"/>
      <c r="BE113" s="188"/>
      <c r="BF113" s="401"/>
      <c r="BG113" s="188"/>
      <c r="BH113" s="188"/>
      <c r="BI113" s="188"/>
      <c r="BJ113" s="188"/>
      <c r="BK113" s="188"/>
      <c r="BL113" s="188"/>
      <c r="BM113" s="188"/>
      <c r="BN113" s="188"/>
      <c r="BO113" s="401"/>
      <c r="BP113" s="188"/>
      <c r="BQ113" s="188"/>
      <c r="BR113" s="188"/>
      <c r="BS113" s="188"/>
      <c r="BT113" s="188"/>
      <c r="BU113" s="188"/>
      <c r="BV113" s="188"/>
      <c r="BW113" s="188"/>
      <c r="BX113" s="188"/>
    </row>
    <row r="114" spans="34:76">
      <c r="AH114" s="307"/>
      <c r="AI114" s="224"/>
      <c r="AJ114" s="626"/>
      <c r="AK114" s="401"/>
      <c r="AL114" s="188"/>
      <c r="AM114" s="188"/>
      <c r="AN114" s="188"/>
      <c r="AO114" s="188"/>
      <c r="AP114" s="188"/>
      <c r="AQ114" s="188"/>
      <c r="AR114" s="188"/>
      <c r="AS114" s="188"/>
      <c r="AT114" s="188"/>
      <c r="AU114" s="188"/>
      <c r="AV114" s="188"/>
      <c r="AW114" s="401"/>
      <c r="AX114" s="188"/>
      <c r="AY114" s="188"/>
      <c r="AZ114" s="188"/>
      <c r="BA114" s="188"/>
      <c r="BB114" s="188"/>
      <c r="BC114" s="188"/>
      <c r="BD114" s="188"/>
      <c r="BE114" s="188"/>
      <c r="BF114" s="401"/>
      <c r="BG114" s="188"/>
      <c r="BH114" s="188"/>
      <c r="BI114" s="188"/>
      <c r="BJ114" s="188"/>
      <c r="BK114" s="188"/>
      <c r="BL114" s="188"/>
      <c r="BM114" s="188"/>
      <c r="BN114" s="188"/>
      <c r="BO114" s="401"/>
      <c r="BP114" s="188"/>
      <c r="BQ114" s="188"/>
      <c r="BR114" s="188"/>
      <c r="BS114" s="188"/>
      <c r="BT114" s="188"/>
      <c r="BU114" s="188"/>
      <c r="BV114" s="188"/>
      <c r="BW114" s="188"/>
      <c r="BX114" s="188"/>
    </row>
    <row r="115" spans="34:76">
      <c r="AH115" s="307"/>
      <c r="AI115" s="224"/>
      <c r="AJ115" s="626"/>
      <c r="AK115" s="401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401"/>
      <c r="AX115" s="188"/>
      <c r="AY115" s="188"/>
      <c r="AZ115" s="188"/>
      <c r="BA115" s="188"/>
      <c r="BB115" s="188"/>
      <c r="BC115" s="188"/>
      <c r="BD115" s="188"/>
      <c r="BE115" s="188"/>
      <c r="BF115" s="401"/>
      <c r="BG115" s="188"/>
      <c r="BH115" s="188"/>
      <c r="BI115" s="188"/>
      <c r="BJ115" s="188"/>
      <c r="BK115" s="188"/>
      <c r="BL115" s="188"/>
      <c r="BM115" s="188"/>
      <c r="BN115" s="188"/>
      <c r="BO115" s="401"/>
      <c r="BP115" s="188"/>
      <c r="BQ115" s="188"/>
      <c r="BR115" s="188"/>
      <c r="BS115" s="188"/>
      <c r="BT115" s="188"/>
      <c r="BU115" s="188"/>
      <c r="BV115" s="188"/>
      <c r="BW115" s="188"/>
      <c r="BX115" s="188"/>
    </row>
    <row r="116" spans="34:76">
      <c r="AH116" s="307"/>
      <c r="AI116" s="224"/>
      <c r="AJ116" s="626"/>
      <c r="AK116" s="401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401"/>
      <c r="AX116" s="188"/>
      <c r="AY116" s="188"/>
      <c r="AZ116" s="188"/>
      <c r="BA116" s="188"/>
      <c r="BB116" s="188"/>
      <c r="BC116" s="188"/>
      <c r="BD116" s="188"/>
      <c r="BE116" s="188"/>
      <c r="BF116" s="401"/>
      <c r="BG116" s="188"/>
      <c r="BH116" s="188"/>
      <c r="BI116" s="188"/>
      <c r="BJ116" s="188"/>
      <c r="BK116" s="188"/>
      <c r="BL116" s="188"/>
      <c r="BM116" s="188"/>
      <c r="BN116" s="188"/>
      <c r="BO116" s="401"/>
      <c r="BP116" s="188"/>
      <c r="BQ116" s="188"/>
      <c r="BR116" s="188"/>
      <c r="BS116" s="188"/>
      <c r="BT116" s="188"/>
      <c r="BU116" s="188"/>
      <c r="BV116" s="188"/>
      <c r="BW116" s="188"/>
      <c r="BX116" s="188"/>
    </row>
    <row r="117" spans="34:76">
      <c r="AH117" s="307"/>
      <c r="AI117" s="224"/>
      <c r="AJ117" s="626"/>
      <c r="AK117" s="401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401"/>
      <c r="AX117" s="188"/>
      <c r="AY117" s="188"/>
      <c r="AZ117" s="188"/>
      <c r="BA117" s="188"/>
      <c r="BB117" s="188"/>
      <c r="BC117" s="188"/>
      <c r="BD117" s="188"/>
      <c r="BE117" s="188"/>
      <c r="BF117" s="401"/>
      <c r="BG117" s="188"/>
      <c r="BH117" s="188"/>
      <c r="BI117" s="188"/>
      <c r="BJ117" s="188"/>
      <c r="BK117" s="188"/>
      <c r="BL117" s="188"/>
      <c r="BM117" s="188"/>
      <c r="BN117" s="188"/>
      <c r="BO117" s="401"/>
      <c r="BP117" s="188"/>
      <c r="BQ117" s="188"/>
      <c r="BR117" s="188"/>
      <c r="BS117" s="188"/>
      <c r="BT117" s="188"/>
      <c r="BU117" s="188"/>
      <c r="BV117" s="188"/>
      <c r="BW117" s="188"/>
      <c r="BX117" s="188"/>
    </row>
    <row r="118" spans="34:76">
      <c r="AH118" s="307"/>
      <c r="AI118" s="224"/>
      <c r="AJ118" s="626"/>
      <c r="AK118" s="401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401"/>
      <c r="AX118" s="188"/>
      <c r="AY118" s="188"/>
      <c r="AZ118" s="188"/>
      <c r="BA118" s="188"/>
      <c r="BB118" s="188"/>
      <c r="BC118" s="188"/>
      <c r="BD118" s="188"/>
      <c r="BE118" s="188"/>
      <c r="BF118" s="401"/>
      <c r="BG118" s="188"/>
      <c r="BH118" s="188"/>
      <c r="BI118" s="188"/>
      <c r="BJ118" s="188"/>
      <c r="BK118" s="188"/>
      <c r="BL118" s="188"/>
      <c r="BM118" s="188"/>
      <c r="BN118" s="188"/>
      <c r="BO118" s="401"/>
      <c r="BP118" s="188"/>
      <c r="BQ118" s="188"/>
      <c r="BR118" s="188"/>
      <c r="BS118" s="188"/>
      <c r="BT118" s="188"/>
      <c r="BU118" s="188"/>
      <c r="BV118" s="188"/>
      <c r="BW118" s="188"/>
      <c r="BX118" s="188"/>
    </row>
    <row r="119" spans="34:76">
      <c r="AH119" s="307"/>
      <c r="AI119" s="224"/>
      <c r="AJ119" s="626"/>
      <c r="AK119" s="401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401"/>
      <c r="AX119" s="188"/>
      <c r="AY119" s="188"/>
      <c r="AZ119" s="188"/>
      <c r="BA119" s="188"/>
      <c r="BB119" s="188"/>
      <c r="BC119" s="188"/>
      <c r="BD119" s="188"/>
      <c r="BE119" s="188"/>
      <c r="BF119" s="401"/>
      <c r="BG119" s="188"/>
      <c r="BH119" s="188"/>
      <c r="BI119" s="188"/>
      <c r="BJ119" s="188"/>
      <c r="BK119" s="188"/>
      <c r="BL119" s="188"/>
      <c r="BM119" s="188"/>
      <c r="BN119" s="188"/>
      <c r="BO119" s="401"/>
      <c r="BP119" s="188"/>
      <c r="BQ119" s="188"/>
      <c r="BR119" s="188"/>
      <c r="BS119" s="188"/>
      <c r="BT119" s="188"/>
      <c r="BU119" s="188"/>
      <c r="BV119" s="188"/>
      <c r="BW119" s="188"/>
      <c r="BX119" s="188"/>
    </row>
    <row r="120" spans="34:76">
      <c r="AK120" s="401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401"/>
      <c r="AX120" s="188"/>
      <c r="AY120" s="188"/>
      <c r="AZ120" s="188"/>
      <c r="BA120" s="188"/>
      <c r="BB120" s="188"/>
      <c r="BC120" s="188"/>
      <c r="BD120" s="188"/>
      <c r="BE120" s="188"/>
      <c r="BF120" s="401"/>
      <c r="BG120" s="188"/>
      <c r="BH120" s="188"/>
      <c r="BI120" s="188"/>
      <c r="BJ120" s="188"/>
      <c r="BK120" s="188"/>
      <c r="BL120" s="188"/>
      <c r="BM120" s="188"/>
      <c r="BN120" s="188"/>
      <c r="BO120" s="401"/>
      <c r="BP120" s="188"/>
      <c r="BQ120" s="188"/>
      <c r="BR120" s="188"/>
      <c r="BS120" s="188"/>
      <c r="BT120" s="188"/>
      <c r="BU120" s="188"/>
      <c r="BV120" s="188"/>
      <c r="BW120" s="188"/>
      <c r="BX120" s="188"/>
    </row>
    <row r="121" spans="34:76">
      <c r="AK121" s="401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401"/>
      <c r="AX121" s="188"/>
      <c r="AY121" s="188"/>
      <c r="AZ121" s="188"/>
      <c r="BA121" s="188"/>
      <c r="BB121" s="188"/>
      <c r="BC121" s="188"/>
      <c r="BD121" s="188"/>
      <c r="BE121" s="188"/>
      <c r="BF121" s="401"/>
      <c r="BG121" s="188"/>
      <c r="BH121" s="188"/>
      <c r="BI121" s="188"/>
      <c r="BJ121" s="188"/>
      <c r="BK121" s="188"/>
      <c r="BL121" s="188"/>
      <c r="BM121" s="188"/>
      <c r="BN121" s="188"/>
      <c r="BO121" s="401"/>
      <c r="BQ121" s="188"/>
      <c r="BR121" s="188"/>
      <c r="BS121" s="188"/>
      <c r="BT121" s="188"/>
      <c r="BU121" s="188"/>
      <c r="BV121" s="188"/>
      <c r="BW121" s="188"/>
      <c r="BX121" s="188"/>
    </row>
    <row r="122" spans="34:76">
      <c r="AK122" s="401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401"/>
      <c r="AX122" s="188"/>
      <c r="AY122" s="188"/>
      <c r="AZ122" s="188"/>
      <c r="BA122" s="188"/>
      <c r="BB122" s="188"/>
      <c r="BC122" s="188"/>
      <c r="BD122" s="188"/>
      <c r="BE122" s="188"/>
      <c r="BF122" s="401"/>
      <c r="BG122" s="188"/>
      <c r="BH122" s="188"/>
      <c r="BI122" s="188"/>
      <c r="BJ122" s="188"/>
      <c r="BK122" s="188"/>
      <c r="BL122" s="188"/>
      <c r="BM122" s="188"/>
      <c r="BN122" s="188"/>
      <c r="BO122" s="401"/>
      <c r="BQ122" s="188"/>
      <c r="BR122" s="188"/>
      <c r="BS122" s="188"/>
      <c r="BT122" s="188"/>
      <c r="BU122" s="188"/>
      <c r="BV122" s="188"/>
      <c r="BW122" s="188"/>
      <c r="BX122" s="188"/>
    </row>
    <row r="123" spans="34:76">
      <c r="AK123" s="401"/>
      <c r="AL123" s="188"/>
      <c r="AM123" s="188"/>
      <c r="AN123" s="188"/>
      <c r="AO123" s="188"/>
      <c r="AP123" s="188"/>
      <c r="AQ123" s="188"/>
      <c r="AR123" s="188"/>
      <c r="AS123" s="188"/>
      <c r="AT123" s="188"/>
      <c r="AU123" s="188"/>
      <c r="AV123" s="188"/>
      <c r="AW123" s="401"/>
      <c r="AX123" s="188"/>
      <c r="AY123" s="188"/>
      <c r="AZ123" s="188"/>
      <c r="BA123" s="188"/>
      <c r="BB123" s="188"/>
      <c r="BC123" s="188"/>
      <c r="BD123" s="188"/>
      <c r="BE123" s="188"/>
      <c r="BF123" s="401"/>
      <c r="BG123" s="188"/>
      <c r="BH123" s="188"/>
      <c r="BI123" s="188"/>
      <c r="BJ123" s="188"/>
      <c r="BK123" s="188"/>
      <c r="BL123" s="188"/>
      <c r="BM123" s="188"/>
      <c r="BN123" s="188"/>
      <c r="BO123" s="401"/>
      <c r="BQ123" s="188"/>
      <c r="BR123" s="188"/>
      <c r="BS123" s="188"/>
      <c r="BT123" s="188"/>
      <c r="BU123" s="188"/>
      <c r="BV123" s="188"/>
      <c r="BW123" s="188"/>
      <c r="BX123" s="188"/>
    </row>
    <row r="124" spans="34:76">
      <c r="AK124" s="401"/>
      <c r="AL124" s="188"/>
      <c r="AM124" s="188"/>
      <c r="AN124" s="188"/>
      <c r="AO124" s="188"/>
      <c r="AP124" s="188"/>
      <c r="AQ124" s="188"/>
      <c r="AR124" s="188"/>
      <c r="AS124" s="188"/>
      <c r="AT124" s="188"/>
      <c r="AU124" s="188"/>
      <c r="AV124" s="188"/>
      <c r="AW124" s="401"/>
      <c r="AX124" s="188"/>
      <c r="AY124" s="188"/>
      <c r="AZ124" s="188"/>
      <c r="BA124" s="188"/>
      <c r="BB124" s="188"/>
      <c r="BC124" s="188"/>
      <c r="BD124" s="188"/>
      <c r="BE124" s="188"/>
      <c r="BF124" s="401"/>
      <c r="BG124" s="188"/>
      <c r="BH124" s="188"/>
      <c r="BQ124" s="188"/>
      <c r="BR124" s="188"/>
      <c r="BS124" s="188"/>
      <c r="BT124" s="188"/>
      <c r="BU124" s="188"/>
      <c r="BV124" s="188"/>
      <c r="BW124" s="188"/>
      <c r="BX124" s="188"/>
    </row>
    <row r="125" spans="34:76">
      <c r="AK125" s="401"/>
      <c r="AL125" s="188"/>
      <c r="AM125" s="188"/>
      <c r="AN125" s="188"/>
      <c r="AO125" s="188"/>
      <c r="AP125" s="188"/>
      <c r="AQ125" s="188"/>
      <c r="AR125" s="188"/>
      <c r="AS125" s="188"/>
      <c r="AT125" s="188"/>
      <c r="AU125" s="188"/>
      <c r="AV125" s="188"/>
      <c r="AW125" s="401"/>
      <c r="AX125" s="188"/>
      <c r="AY125" s="188"/>
      <c r="AZ125" s="188"/>
      <c r="BA125" s="188"/>
      <c r="BB125" s="188"/>
      <c r="BC125" s="188"/>
      <c r="BD125" s="188"/>
      <c r="BE125" s="188"/>
      <c r="BF125" s="401"/>
      <c r="BG125" s="188"/>
      <c r="BH125" s="188"/>
      <c r="BQ125" s="188"/>
      <c r="BR125" s="188"/>
      <c r="BS125" s="188"/>
      <c r="BT125" s="188"/>
      <c r="BU125" s="188"/>
      <c r="BV125" s="188"/>
      <c r="BW125" s="188"/>
      <c r="BX125" s="188"/>
    </row>
    <row r="126" spans="34:76">
      <c r="AK126" s="401"/>
      <c r="AL126" s="188"/>
      <c r="AM126" s="188"/>
      <c r="AN126" s="188"/>
      <c r="AO126" s="188"/>
      <c r="AP126" s="188"/>
      <c r="AQ126" s="188"/>
      <c r="AR126" s="188"/>
      <c r="AS126" s="188"/>
      <c r="AT126" s="188"/>
      <c r="AU126" s="188"/>
      <c r="AV126" s="188"/>
      <c r="AW126" s="401"/>
      <c r="AX126" s="188"/>
      <c r="AY126" s="188"/>
      <c r="AZ126" s="188"/>
      <c r="BA126" s="188"/>
      <c r="BB126" s="188"/>
      <c r="BC126" s="188"/>
      <c r="BD126" s="188"/>
      <c r="BE126" s="188"/>
      <c r="BF126" s="401"/>
      <c r="BG126" s="188"/>
      <c r="BH126" s="188"/>
      <c r="BQ126" s="188"/>
      <c r="BR126" s="188"/>
      <c r="BS126" s="188"/>
      <c r="BT126" s="188"/>
      <c r="BU126" s="188"/>
      <c r="BV126" s="188"/>
      <c r="BW126" s="188"/>
      <c r="BX126" s="188"/>
    </row>
    <row r="127" spans="34:76">
      <c r="AK127" s="401"/>
      <c r="AL127" s="188"/>
      <c r="AM127" s="188"/>
      <c r="AN127" s="188"/>
      <c r="AO127" s="188"/>
      <c r="AP127" s="188"/>
      <c r="AQ127" s="188"/>
      <c r="AR127" s="188"/>
      <c r="AS127" s="188"/>
      <c r="AT127" s="188"/>
      <c r="AU127" s="188"/>
      <c r="AV127" s="188"/>
      <c r="AW127" s="401"/>
      <c r="AX127" s="188"/>
      <c r="AY127" s="188"/>
      <c r="AZ127" s="188"/>
      <c r="BA127" s="188"/>
      <c r="BB127" s="188"/>
      <c r="BC127" s="188"/>
      <c r="BD127" s="188"/>
      <c r="BE127" s="188"/>
      <c r="BF127" s="401"/>
      <c r="BG127" s="188"/>
      <c r="BH127" s="188"/>
      <c r="BQ127" s="188"/>
      <c r="BR127" s="188"/>
      <c r="BS127" s="188"/>
      <c r="BT127" s="188"/>
      <c r="BU127" s="188"/>
      <c r="BV127" s="188"/>
      <c r="BW127" s="188"/>
      <c r="BX127" s="188"/>
    </row>
    <row r="128" spans="34:76">
      <c r="AK128" s="401"/>
      <c r="AL128" s="188"/>
      <c r="AM128" s="188"/>
      <c r="AN128" s="188"/>
      <c r="AO128" s="188"/>
      <c r="AP128" s="188"/>
      <c r="AQ128" s="188"/>
      <c r="AR128" s="188"/>
      <c r="AS128" s="188"/>
      <c r="AT128" s="188"/>
      <c r="AU128" s="188"/>
      <c r="AV128" s="188"/>
      <c r="AW128" s="401"/>
      <c r="AX128" s="188"/>
      <c r="AY128" s="188"/>
      <c r="AZ128" s="188"/>
      <c r="BA128" s="188"/>
      <c r="BB128" s="188"/>
      <c r="BC128" s="188"/>
      <c r="BD128" s="188"/>
      <c r="BE128" s="188"/>
      <c r="BF128" s="401"/>
      <c r="BG128" s="188"/>
      <c r="BH128" s="188"/>
      <c r="BQ128" s="188"/>
      <c r="BR128" s="188"/>
      <c r="BS128" s="188"/>
      <c r="BT128" s="188"/>
      <c r="BU128" s="188"/>
      <c r="BV128" s="188"/>
      <c r="BW128" s="188"/>
      <c r="BX128" s="188"/>
    </row>
    <row r="129" spans="37:76">
      <c r="AK129" s="401"/>
      <c r="AL129" s="188"/>
      <c r="AM129" s="188"/>
      <c r="AN129" s="188"/>
      <c r="AO129" s="188"/>
      <c r="AP129" s="188"/>
      <c r="AQ129" s="188"/>
      <c r="AR129" s="188"/>
      <c r="AS129" s="188"/>
      <c r="AT129" s="188"/>
      <c r="AU129" s="188"/>
      <c r="AV129" s="188"/>
      <c r="AW129" s="401"/>
      <c r="AX129" s="188"/>
      <c r="AY129" s="188"/>
      <c r="AZ129" s="188"/>
      <c r="BA129" s="188"/>
      <c r="BB129" s="188"/>
      <c r="BC129" s="188"/>
      <c r="BD129" s="188"/>
      <c r="BE129" s="188"/>
      <c r="BF129" s="401"/>
      <c r="BG129" s="188"/>
      <c r="BH129" s="188"/>
      <c r="BQ129" s="188"/>
      <c r="BR129" s="188"/>
      <c r="BS129" s="188"/>
      <c r="BT129" s="188"/>
      <c r="BU129" s="188"/>
      <c r="BV129" s="188"/>
      <c r="BW129" s="188"/>
      <c r="BX129" s="188"/>
    </row>
    <row r="130" spans="37:76">
      <c r="AK130" s="401"/>
      <c r="AL130" s="188"/>
      <c r="AM130" s="188"/>
      <c r="AN130" s="188"/>
      <c r="AO130" s="188"/>
      <c r="AP130" s="188"/>
      <c r="AQ130" s="188"/>
      <c r="AR130" s="188"/>
      <c r="AS130" s="188"/>
      <c r="AT130" s="188"/>
      <c r="AU130" s="188"/>
      <c r="AV130" s="188"/>
      <c r="AW130" s="401"/>
      <c r="AX130" s="188"/>
      <c r="AY130" s="188"/>
      <c r="AZ130" s="188"/>
      <c r="BA130" s="188"/>
      <c r="BB130" s="188"/>
      <c r="BC130" s="188"/>
      <c r="BD130" s="188"/>
      <c r="BE130" s="188"/>
      <c r="BF130" s="401"/>
      <c r="BG130" s="188"/>
      <c r="BH130" s="188"/>
      <c r="BQ130" s="188"/>
      <c r="BR130" s="188"/>
      <c r="BS130" s="188"/>
      <c r="BT130" s="188"/>
      <c r="BU130" s="188"/>
      <c r="BV130" s="188"/>
      <c r="BW130" s="188"/>
      <c r="BX130" s="188"/>
    </row>
    <row r="131" spans="37:76">
      <c r="AK131" s="401"/>
      <c r="AL131" s="188"/>
      <c r="AM131" s="188"/>
      <c r="AN131" s="188"/>
      <c r="AO131" s="188"/>
      <c r="AP131" s="188"/>
      <c r="AQ131" s="188"/>
      <c r="AR131" s="188"/>
      <c r="AS131" s="188"/>
      <c r="AT131" s="188"/>
      <c r="AU131" s="188"/>
      <c r="AV131" s="188"/>
      <c r="AW131" s="401"/>
      <c r="AX131" s="188"/>
      <c r="AY131" s="188"/>
      <c r="AZ131" s="188"/>
      <c r="BA131" s="188"/>
      <c r="BB131" s="188"/>
      <c r="BC131" s="188"/>
      <c r="BD131" s="188"/>
      <c r="BE131" s="188"/>
      <c r="BF131" s="401"/>
      <c r="BG131" s="188"/>
      <c r="BH131" s="188"/>
      <c r="BQ131" s="188"/>
      <c r="BR131" s="188"/>
      <c r="BS131" s="188"/>
      <c r="BT131" s="188"/>
      <c r="BU131" s="188"/>
      <c r="BV131" s="188"/>
      <c r="BW131" s="188"/>
      <c r="BX131" s="188"/>
    </row>
    <row r="132" spans="37:76">
      <c r="AK132" s="401"/>
      <c r="AL132" s="188"/>
      <c r="AM132" s="188"/>
      <c r="AN132" s="188"/>
      <c r="AO132" s="188"/>
      <c r="AP132" s="188"/>
      <c r="AQ132" s="188"/>
      <c r="AR132" s="188"/>
      <c r="AS132" s="188"/>
      <c r="AT132" s="188"/>
      <c r="AU132" s="188"/>
      <c r="AV132" s="188"/>
      <c r="AW132" s="401"/>
      <c r="AX132" s="188"/>
      <c r="AY132" s="188"/>
      <c r="AZ132" s="188"/>
      <c r="BA132" s="188"/>
      <c r="BB132" s="188"/>
      <c r="BC132" s="188"/>
      <c r="BD132" s="188"/>
      <c r="BE132" s="188"/>
      <c r="BF132" s="401"/>
      <c r="BG132" s="188"/>
      <c r="BH132" s="188"/>
      <c r="BQ132" s="188"/>
      <c r="BR132" s="188"/>
      <c r="BS132" s="188"/>
      <c r="BT132" s="188"/>
      <c r="BU132" s="188"/>
      <c r="BV132" s="188"/>
      <c r="BW132" s="188"/>
      <c r="BX132" s="188"/>
    </row>
    <row r="133" spans="37:76">
      <c r="AK133" s="401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188"/>
      <c r="AW133" s="401"/>
      <c r="AX133" s="188"/>
      <c r="AY133" s="188"/>
      <c r="AZ133" s="188"/>
      <c r="BA133" s="188"/>
      <c r="BB133" s="188"/>
      <c r="BC133" s="188"/>
      <c r="BD133" s="188"/>
      <c r="BE133" s="188"/>
      <c r="BF133" s="401"/>
      <c r="BG133" s="188"/>
      <c r="BH133" s="188"/>
      <c r="BQ133" s="188"/>
      <c r="BR133" s="188"/>
      <c r="BS133" s="188"/>
      <c r="BT133" s="188"/>
      <c r="BU133" s="188"/>
      <c r="BV133" s="188"/>
      <c r="BW133" s="188"/>
      <c r="BX133" s="188"/>
    </row>
    <row r="134" spans="37:76">
      <c r="AK134" s="401"/>
      <c r="AL134" s="188"/>
      <c r="AM134" s="188"/>
      <c r="AN134" s="188"/>
      <c r="AO134" s="188"/>
      <c r="AP134" s="188"/>
      <c r="AQ134" s="188"/>
      <c r="AR134" s="188"/>
      <c r="AS134" s="188"/>
      <c r="AT134" s="188"/>
      <c r="AU134" s="188"/>
      <c r="AV134" s="188"/>
      <c r="AW134" s="401"/>
      <c r="AX134" s="188"/>
      <c r="AY134" s="188"/>
      <c r="AZ134" s="188"/>
      <c r="BA134" s="188"/>
      <c r="BB134" s="188"/>
      <c r="BC134" s="188"/>
      <c r="BD134" s="188"/>
      <c r="BE134" s="188"/>
      <c r="BF134" s="401"/>
      <c r="BG134" s="188"/>
      <c r="BH134" s="188"/>
      <c r="BQ134" s="188"/>
      <c r="BR134" s="188"/>
      <c r="BS134" s="188"/>
      <c r="BT134" s="188"/>
      <c r="BU134" s="188"/>
      <c r="BV134" s="188"/>
      <c r="BW134" s="188"/>
      <c r="BX134" s="188"/>
    </row>
    <row r="135" spans="37:76">
      <c r="AK135" s="401"/>
      <c r="AL135" s="188"/>
      <c r="AM135" s="188"/>
      <c r="AN135" s="188"/>
      <c r="AO135" s="188"/>
      <c r="AP135" s="188"/>
      <c r="AQ135" s="188"/>
      <c r="AR135" s="188"/>
      <c r="AS135" s="188"/>
      <c r="AT135" s="188"/>
      <c r="AU135" s="188"/>
      <c r="AV135" s="188"/>
      <c r="AW135" s="401"/>
      <c r="AX135" s="188"/>
      <c r="AY135" s="188"/>
      <c r="AZ135" s="188"/>
      <c r="BA135" s="188"/>
      <c r="BB135" s="188"/>
      <c r="BC135" s="188"/>
      <c r="BD135" s="188"/>
      <c r="BE135" s="188"/>
      <c r="BF135" s="401"/>
      <c r="BG135" s="188"/>
      <c r="BH135" s="188"/>
      <c r="BQ135" s="188"/>
      <c r="BR135" s="188"/>
      <c r="BS135" s="188"/>
      <c r="BT135" s="188"/>
      <c r="BU135" s="188"/>
      <c r="BV135" s="188"/>
      <c r="BW135" s="188"/>
      <c r="BX135" s="188"/>
    </row>
    <row r="136" spans="37:76">
      <c r="AK136" s="401"/>
      <c r="AL136" s="188"/>
      <c r="AM136" s="188"/>
      <c r="AN136" s="188"/>
      <c r="AO136" s="188"/>
      <c r="AP136" s="188"/>
      <c r="AQ136" s="188"/>
      <c r="AR136" s="188"/>
      <c r="AS136" s="188"/>
      <c r="AT136" s="188"/>
      <c r="AU136" s="188"/>
      <c r="AV136" s="188"/>
      <c r="AW136" s="401"/>
      <c r="AX136" s="188"/>
      <c r="AY136" s="188"/>
      <c r="AZ136" s="188"/>
      <c r="BA136" s="188"/>
      <c r="BB136" s="188"/>
      <c r="BC136" s="188"/>
      <c r="BD136" s="188"/>
      <c r="BE136" s="188"/>
      <c r="BF136" s="401"/>
      <c r="BG136" s="188"/>
      <c r="BH136" s="188"/>
      <c r="BQ136" s="188"/>
      <c r="BR136" s="188"/>
      <c r="BS136" s="188"/>
      <c r="BT136" s="188"/>
      <c r="BU136" s="188"/>
      <c r="BV136" s="188"/>
      <c r="BW136" s="188"/>
      <c r="BX136" s="188"/>
    </row>
    <row r="137" spans="37:76">
      <c r="AK137" s="401"/>
      <c r="AL137" s="188"/>
      <c r="AM137" s="188"/>
      <c r="AN137" s="188"/>
      <c r="AO137" s="188"/>
      <c r="AP137" s="188"/>
      <c r="AQ137" s="188"/>
      <c r="AR137" s="188"/>
      <c r="AS137" s="188"/>
      <c r="AT137" s="188"/>
      <c r="AU137" s="188"/>
      <c r="AV137" s="188"/>
      <c r="AW137" s="401"/>
      <c r="AX137" s="188"/>
      <c r="AY137" s="188"/>
      <c r="AZ137" s="188"/>
      <c r="BA137" s="188"/>
      <c r="BB137" s="188"/>
      <c r="BC137" s="188"/>
      <c r="BD137" s="188"/>
      <c r="BE137" s="188"/>
      <c r="BF137" s="401"/>
      <c r="BG137" s="188"/>
      <c r="BH137" s="188"/>
      <c r="BQ137" s="188"/>
      <c r="BR137" s="188"/>
      <c r="BS137" s="188"/>
      <c r="BT137" s="188"/>
      <c r="BU137" s="188"/>
      <c r="BV137" s="188"/>
      <c r="BW137" s="188"/>
      <c r="BX137" s="188"/>
    </row>
    <row r="138" spans="37:76">
      <c r="AK138" s="401"/>
      <c r="AL138" s="188"/>
      <c r="AM138" s="188"/>
      <c r="AN138" s="188"/>
      <c r="AO138" s="188"/>
      <c r="AP138" s="188"/>
      <c r="AQ138" s="188"/>
      <c r="AR138" s="188"/>
      <c r="AS138" s="188"/>
      <c r="AT138" s="188"/>
      <c r="AU138" s="188"/>
      <c r="AV138" s="188"/>
      <c r="AW138" s="401"/>
      <c r="AX138" s="188"/>
      <c r="AY138" s="188"/>
      <c r="AZ138" s="188"/>
      <c r="BA138" s="188"/>
      <c r="BB138" s="188"/>
      <c r="BC138" s="188"/>
      <c r="BD138" s="188"/>
      <c r="BE138" s="188"/>
      <c r="BF138" s="401"/>
      <c r="BG138" s="188"/>
      <c r="BH138" s="188"/>
      <c r="BQ138" s="188"/>
      <c r="BR138" s="188"/>
      <c r="BS138" s="188"/>
      <c r="BT138" s="188"/>
      <c r="BU138" s="188"/>
      <c r="BV138" s="188"/>
      <c r="BW138" s="188"/>
      <c r="BX138" s="188"/>
    </row>
    <row r="139" spans="37:76">
      <c r="AK139" s="401"/>
      <c r="AL139" s="188"/>
      <c r="AM139" s="188"/>
      <c r="AN139" s="188"/>
      <c r="AO139" s="188"/>
      <c r="AP139" s="188"/>
      <c r="AQ139" s="188"/>
      <c r="AR139" s="188"/>
      <c r="AS139" s="188"/>
      <c r="AT139" s="188"/>
      <c r="AU139" s="188"/>
      <c r="AV139" s="188"/>
      <c r="AW139" s="401"/>
      <c r="AX139" s="188"/>
      <c r="AY139" s="188"/>
      <c r="AZ139" s="188"/>
      <c r="BA139" s="188"/>
      <c r="BB139" s="188"/>
      <c r="BC139" s="188"/>
      <c r="BD139" s="188"/>
      <c r="BE139" s="188"/>
      <c r="BF139" s="401"/>
      <c r="BG139" s="188"/>
      <c r="BH139" s="188"/>
      <c r="BQ139" s="188"/>
      <c r="BR139" s="188"/>
      <c r="BS139" s="188"/>
      <c r="BT139" s="188"/>
      <c r="BU139" s="188"/>
      <c r="BV139" s="188"/>
      <c r="BW139" s="188"/>
      <c r="BX139" s="188"/>
    </row>
    <row r="140" spans="37:76">
      <c r="AK140" s="401"/>
      <c r="AL140" s="188"/>
      <c r="AM140" s="188"/>
      <c r="AN140" s="188"/>
      <c r="AO140" s="188"/>
      <c r="AP140" s="188"/>
      <c r="AQ140" s="188"/>
      <c r="AR140" s="188"/>
      <c r="AS140" s="188"/>
      <c r="AT140" s="188"/>
      <c r="AU140" s="188"/>
      <c r="AV140" s="188"/>
      <c r="AW140" s="401"/>
      <c r="AX140" s="188"/>
      <c r="AY140" s="188"/>
      <c r="AZ140" s="188"/>
      <c r="BA140" s="188"/>
      <c r="BB140" s="188"/>
      <c r="BC140" s="188"/>
      <c r="BD140" s="188"/>
      <c r="BE140" s="188"/>
      <c r="BF140" s="401"/>
      <c r="BG140" s="188"/>
      <c r="BH140" s="188"/>
      <c r="BQ140" s="188"/>
      <c r="BR140" s="188"/>
      <c r="BS140" s="188"/>
      <c r="BT140" s="188"/>
      <c r="BU140" s="188"/>
      <c r="BV140" s="188"/>
      <c r="BW140" s="188"/>
      <c r="BX140" s="188"/>
    </row>
    <row r="141" spans="37:76">
      <c r="AK141" s="401"/>
      <c r="AL141" s="188"/>
      <c r="AM141" s="188"/>
      <c r="AN141" s="188"/>
      <c r="AO141" s="188"/>
      <c r="AP141" s="188"/>
      <c r="AQ141" s="188"/>
      <c r="AR141" s="188"/>
      <c r="AS141" s="188"/>
      <c r="AT141" s="188"/>
      <c r="AU141" s="188"/>
      <c r="AV141" s="188"/>
      <c r="AW141" s="401"/>
      <c r="AX141" s="188"/>
      <c r="AY141" s="188"/>
      <c r="AZ141" s="188"/>
      <c r="BA141" s="188"/>
      <c r="BB141" s="188"/>
      <c r="BC141" s="188"/>
      <c r="BD141" s="188"/>
      <c r="BE141" s="188"/>
      <c r="BF141" s="401"/>
      <c r="BG141" s="188"/>
      <c r="BH141" s="188"/>
      <c r="BQ141" s="188"/>
      <c r="BR141" s="188"/>
      <c r="BS141" s="188"/>
      <c r="BT141" s="188"/>
      <c r="BU141" s="188"/>
      <c r="BV141" s="188"/>
      <c r="BW141" s="188"/>
      <c r="BX141" s="188"/>
    </row>
    <row r="142" spans="37:76">
      <c r="AK142" s="401"/>
      <c r="AL142" s="188"/>
      <c r="AM142" s="188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401"/>
      <c r="AX142" s="188"/>
      <c r="AY142" s="188"/>
      <c r="AZ142" s="188"/>
      <c r="BA142" s="188"/>
      <c r="BB142" s="188"/>
      <c r="BC142" s="188"/>
      <c r="BD142" s="188"/>
      <c r="BE142" s="188"/>
      <c r="BF142" s="401"/>
      <c r="BG142" s="188"/>
      <c r="BH142" s="188"/>
      <c r="BQ142" s="188"/>
      <c r="BR142" s="188"/>
      <c r="BS142" s="188"/>
      <c r="BT142" s="188"/>
      <c r="BU142" s="188"/>
      <c r="BV142" s="188"/>
      <c r="BW142" s="188"/>
      <c r="BX142" s="188"/>
    </row>
    <row r="143" spans="37:76">
      <c r="AK143" s="401"/>
      <c r="AL143" s="188"/>
      <c r="AM143" s="188"/>
      <c r="AN143" s="188"/>
      <c r="AO143" s="188"/>
      <c r="AP143" s="188"/>
      <c r="AQ143" s="188"/>
      <c r="AR143" s="188"/>
      <c r="AS143" s="188"/>
      <c r="AT143" s="188"/>
      <c r="AU143" s="188"/>
      <c r="AV143" s="188"/>
      <c r="AW143" s="401"/>
      <c r="AX143" s="188"/>
      <c r="AY143" s="188"/>
      <c r="AZ143" s="188"/>
      <c r="BA143" s="188"/>
      <c r="BB143" s="188"/>
      <c r="BC143" s="188"/>
      <c r="BD143" s="188"/>
      <c r="BE143" s="188"/>
      <c r="BF143" s="401"/>
      <c r="BG143" s="188"/>
      <c r="BH143" s="188"/>
      <c r="BQ143" s="188"/>
      <c r="BR143" s="188"/>
      <c r="BS143" s="188"/>
      <c r="BT143" s="188"/>
      <c r="BU143" s="188"/>
      <c r="BV143" s="188"/>
      <c r="BW143" s="188"/>
      <c r="BX143" s="188"/>
    </row>
    <row r="144" spans="37:76">
      <c r="AK144" s="401"/>
      <c r="AL144" s="188"/>
      <c r="AM144" s="188"/>
      <c r="AN144" s="188"/>
      <c r="AO144" s="188"/>
      <c r="AP144" s="188"/>
      <c r="AQ144" s="188"/>
      <c r="AR144" s="188"/>
      <c r="AS144" s="188"/>
      <c r="AT144" s="188"/>
      <c r="AU144" s="188"/>
      <c r="AV144" s="188"/>
      <c r="AW144" s="401"/>
      <c r="AX144" s="188"/>
      <c r="AY144" s="188"/>
      <c r="AZ144" s="188"/>
      <c r="BA144" s="188"/>
      <c r="BB144" s="188"/>
      <c r="BC144" s="188"/>
      <c r="BD144" s="188"/>
      <c r="BE144" s="188"/>
      <c r="BF144" s="401"/>
      <c r="BG144" s="188"/>
      <c r="BH144" s="188"/>
      <c r="BQ144" s="188"/>
      <c r="BR144" s="188"/>
      <c r="BS144" s="188"/>
      <c r="BT144" s="188"/>
      <c r="BU144" s="188"/>
      <c r="BV144" s="188"/>
      <c r="BW144" s="188"/>
      <c r="BX144" s="188"/>
    </row>
    <row r="145" spans="37:76">
      <c r="AK145" s="401"/>
      <c r="AL145" s="188"/>
      <c r="AM145" s="188"/>
      <c r="AN145" s="188"/>
      <c r="AO145" s="188"/>
      <c r="AP145" s="188"/>
      <c r="AQ145" s="188"/>
      <c r="AR145" s="188"/>
      <c r="AS145" s="188"/>
      <c r="AT145" s="188"/>
      <c r="AU145" s="188"/>
      <c r="AV145" s="188"/>
      <c r="AW145" s="401"/>
      <c r="AX145" s="188"/>
      <c r="AY145" s="188"/>
      <c r="AZ145" s="188"/>
      <c r="BA145" s="188"/>
      <c r="BB145" s="188"/>
      <c r="BC145" s="188"/>
      <c r="BD145" s="188"/>
      <c r="BE145" s="188"/>
      <c r="BF145" s="401"/>
      <c r="BG145" s="188"/>
      <c r="BH145" s="188"/>
      <c r="BQ145" s="188"/>
      <c r="BR145" s="188"/>
      <c r="BS145" s="188"/>
      <c r="BT145" s="188"/>
      <c r="BU145" s="188"/>
      <c r="BV145" s="188"/>
      <c r="BW145" s="188"/>
      <c r="BX145" s="188"/>
    </row>
    <row r="146" spans="37:76">
      <c r="AK146" s="401"/>
      <c r="AL146" s="188"/>
      <c r="AM146" s="188"/>
      <c r="AN146" s="188"/>
      <c r="AO146" s="188"/>
      <c r="AP146" s="188"/>
      <c r="AQ146" s="188"/>
      <c r="AR146" s="188"/>
      <c r="AS146" s="188"/>
      <c r="AT146" s="188"/>
      <c r="AU146" s="188"/>
      <c r="AV146" s="188"/>
      <c r="AW146" s="401"/>
      <c r="AX146" s="188"/>
      <c r="AY146" s="188"/>
      <c r="AZ146" s="188"/>
      <c r="BA146" s="188"/>
      <c r="BB146" s="188"/>
      <c r="BC146" s="188"/>
      <c r="BD146" s="188"/>
      <c r="BE146" s="188"/>
      <c r="BF146" s="401"/>
      <c r="BG146" s="188"/>
      <c r="BH146" s="188"/>
      <c r="BQ146" s="188"/>
      <c r="BR146" s="188"/>
      <c r="BS146" s="188"/>
      <c r="BT146" s="188"/>
      <c r="BU146" s="188"/>
      <c r="BV146" s="188"/>
      <c r="BW146" s="188"/>
      <c r="BX146" s="188"/>
    </row>
    <row r="147" spans="37:76">
      <c r="AK147" s="401"/>
      <c r="AL147" s="188"/>
      <c r="AM147" s="188"/>
      <c r="AN147" s="188"/>
      <c r="AO147" s="188"/>
      <c r="AP147" s="188"/>
      <c r="AQ147" s="188"/>
      <c r="AR147" s="188"/>
      <c r="AS147" s="188"/>
      <c r="AT147" s="188"/>
      <c r="AU147" s="188"/>
      <c r="AV147" s="188"/>
      <c r="AW147" s="401"/>
      <c r="AX147" s="188"/>
      <c r="AY147" s="188"/>
      <c r="AZ147" s="188"/>
      <c r="BA147" s="188"/>
      <c r="BB147" s="188"/>
      <c r="BC147" s="188"/>
      <c r="BD147" s="188"/>
      <c r="BE147" s="188"/>
      <c r="BF147" s="401"/>
      <c r="BG147" s="188"/>
      <c r="BH147" s="188"/>
      <c r="BQ147" s="188"/>
      <c r="BR147" s="188"/>
      <c r="BS147" s="188"/>
      <c r="BT147" s="188"/>
      <c r="BU147" s="188"/>
      <c r="BV147" s="188"/>
      <c r="BW147" s="188"/>
      <c r="BX147" s="188"/>
    </row>
    <row r="148" spans="37:76">
      <c r="AK148" s="401"/>
      <c r="AL148" s="188"/>
      <c r="AM148" s="188"/>
      <c r="AN148" s="188"/>
      <c r="AO148" s="188"/>
      <c r="AP148" s="188"/>
      <c r="AQ148" s="188"/>
      <c r="AR148" s="188"/>
      <c r="AS148" s="188"/>
      <c r="AT148" s="188"/>
      <c r="AU148" s="188"/>
      <c r="AV148" s="188"/>
      <c r="AW148" s="401"/>
      <c r="AX148" s="188"/>
      <c r="AY148" s="188"/>
      <c r="AZ148" s="188"/>
      <c r="BA148" s="188"/>
      <c r="BB148" s="188"/>
      <c r="BC148" s="188"/>
      <c r="BD148" s="188"/>
      <c r="BE148" s="188"/>
      <c r="BF148" s="401"/>
      <c r="BG148" s="188"/>
      <c r="BH148" s="188"/>
      <c r="BQ148" s="188"/>
      <c r="BR148" s="188"/>
      <c r="BS148" s="188"/>
      <c r="BT148" s="188"/>
      <c r="BU148" s="188"/>
      <c r="BV148" s="188"/>
      <c r="BW148" s="188"/>
      <c r="BX148" s="188"/>
    </row>
    <row r="149" spans="37:76">
      <c r="AK149" s="401"/>
      <c r="AL149" s="188"/>
      <c r="AM149" s="188"/>
      <c r="AN149" s="188"/>
      <c r="AO149" s="188"/>
      <c r="AP149" s="188"/>
      <c r="AQ149" s="188"/>
      <c r="AR149" s="188"/>
      <c r="AS149" s="188"/>
      <c r="AT149" s="188"/>
      <c r="AU149" s="188"/>
      <c r="AV149" s="188"/>
      <c r="AW149" s="401"/>
      <c r="AX149" s="188"/>
      <c r="AY149" s="188"/>
      <c r="AZ149" s="188"/>
      <c r="BA149" s="188"/>
      <c r="BB149" s="188"/>
      <c r="BC149" s="188"/>
      <c r="BD149" s="188"/>
      <c r="BE149" s="188"/>
      <c r="BF149" s="401"/>
      <c r="BG149" s="188"/>
      <c r="BH149" s="188"/>
      <c r="BQ149" s="188"/>
      <c r="BR149" s="188"/>
      <c r="BS149" s="188"/>
      <c r="BT149" s="188"/>
      <c r="BU149" s="188"/>
      <c r="BV149" s="188"/>
      <c r="BW149" s="188"/>
      <c r="BX149" s="188"/>
    </row>
    <row r="150" spans="37:76">
      <c r="AK150" s="401"/>
      <c r="AL150" s="188"/>
      <c r="AM150" s="188"/>
      <c r="AN150" s="188"/>
      <c r="AO150" s="188"/>
      <c r="AP150" s="188"/>
      <c r="AQ150" s="188"/>
      <c r="AR150" s="188"/>
      <c r="AS150" s="188"/>
      <c r="AT150" s="188"/>
      <c r="AU150" s="188"/>
      <c r="AV150" s="188"/>
      <c r="AW150" s="401"/>
      <c r="AX150" s="188"/>
      <c r="AY150" s="188"/>
      <c r="AZ150" s="188"/>
      <c r="BA150" s="188"/>
      <c r="BB150" s="188"/>
      <c r="BC150" s="188"/>
      <c r="BD150" s="188"/>
      <c r="BE150" s="188"/>
      <c r="BF150" s="401"/>
      <c r="BG150" s="188"/>
      <c r="BH150" s="188"/>
      <c r="BQ150" s="188"/>
      <c r="BR150" s="188"/>
      <c r="BS150" s="188"/>
      <c r="BT150" s="188"/>
      <c r="BU150" s="188"/>
      <c r="BV150" s="188"/>
      <c r="BW150" s="188"/>
      <c r="BX150" s="188"/>
    </row>
    <row r="151" spans="37:76">
      <c r="AK151" s="401"/>
      <c r="AL151" s="188"/>
      <c r="AM151" s="188"/>
      <c r="AN151" s="188"/>
      <c r="AO151" s="188"/>
      <c r="AP151" s="188"/>
      <c r="AQ151" s="188"/>
      <c r="AR151" s="188"/>
      <c r="AS151" s="188"/>
      <c r="AT151" s="188"/>
      <c r="AU151" s="188"/>
      <c r="AV151" s="188"/>
      <c r="AW151" s="401"/>
      <c r="AX151" s="188"/>
      <c r="AY151" s="188"/>
      <c r="AZ151" s="188"/>
      <c r="BA151" s="188"/>
      <c r="BB151" s="188"/>
      <c r="BC151" s="188"/>
      <c r="BD151" s="188"/>
      <c r="BE151" s="188"/>
      <c r="BF151" s="401"/>
      <c r="BG151" s="188"/>
      <c r="BH151" s="188"/>
      <c r="BQ151" s="188"/>
      <c r="BR151" s="188"/>
      <c r="BS151" s="188"/>
      <c r="BT151" s="188"/>
      <c r="BU151" s="188"/>
      <c r="BV151" s="188"/>
      <c r="BW151" s="188"/>
      <c r="BX151" s="188"/>
    </row>
    <row r="152" spans="37:76">
      <c r="AK152" s="401"/>
      <c r="AL152" s="188"/>
      <c r="AM152" s="188"/>
      <c r="AN152" s="188"/>
      <c r="AO152" s="188"/>
      <c r="AP152" s="188"/>
      <c r="AQ152" s="188"/>
      <c r="AR152" s="188"/>
      <c r="AS152" s="188"/>
      <c r="AT152" s="188"/>
      <c r="AU152" s="188"/>
      <c r="AV152" s="188"/>
      <c r="AW152" s="401"/>
      <c r="AX152" s="188"/>
      <c r="AY152" s="188"/>
      <c r="AZ152" s="188"/>
      <c r="BA152" s="188"/>
      <c r="BB152" s="188"/>
      <c r="BC152" s="188"/>
      <c r="BD152" s="188"/>
      <c r="BE152" s="188"/>
      <c r="BF152" s="401"/>
      <c r="BG152" s="188"/>
      <c r="BH152" s="188"/>
      <c r="BQ152" s="188"/>
      <c r="BR152" s="188"/>
      <c r="BS152" s="188"/>
      <c r="BT152" s="188"/>
      <c r="BU152" s="188"/>
      <c r="BV152" s="188"/>
      <c r="BW152" s="188"/>
      <c r="BX152" s="188"/>
    </row>
    <row r="153" spans="37:76">
      <c r="AK153" s="401"/>
      <c r="AL153" s="188"/>
      <c r="AM153" s="188"/>
      <c r="AN153" s="188"/>
      <c r="AO153" s="188"/>
      <c r="AP153" s="188"/>
      <c r="AQ153" s="188"/>
      <c r="AR153" s="188"/>
      <c r="AS153" s="188"/>
      <c r="AT153" s="188"/>
      <c r="AU153" s="188"/>
      <c r="AV153" s="188"/>
      <c r="AW153" s="401"/>
      <c r="AX153" s="188"/>
      <c r="AY153" s="188"/>
      <c r="AZ153" s="188"/>
      <c r="BA153" s="188"/>
      <c r="BB153" s="188"/>
      <c r="BC153" s="188"/>
      <c r="BD153" s="188"/>
      <c r="BE153" s="188"/>
      <c r="BF153" s="401"/>
      <c r="BG153" s="188"/>
      <c r="BH153" s="188"/>
      <c r="BQ153" s="188"/>
      <c r="BR153" s="188"/>
      <c r="BS153" s="188"/>
      <c r="BT153" s="188"/>
      <c r="BU153" s="188"/>
      <c r="BV153" s="188"/>
      <c r="BW153" s="188"/>
      <c r="BX153" s="188"/>
    </row>
    <row r="154" spans="37:76">
      <c r="AK154" s="401"/>
      <c r="AL154" s="188"/>
      <c r="AM154" s="188"/>
      <c r="AN154" s="188"/>
      <c r="AO154" s="188"/>
      <c r="AP154" s="188"/>
      <c r="AQ154" s="188"/>
      <c r="AR154" s="188"/>
      <c r="AS154" s="188"/>
      <c r="AT154" s="188"/>
      <c r="AU154" s="188"/>
      <c r="AV154" s="188"/>
      <c r="AW154" s="401"/>
      <c r="AX154" s="188"/>
      <c r="AY154" s="188"/>
      <c r="AZ154" s="188"/>
      <c r="BA154" s="188"/>
      <c r="BB154" s="188"/>
      <c r="BC154" s="188"/>
      <c r="BD154" s="188"/>
      <c r="BE154" s="188"/>
      <c r="BF154" s="401"/>
      <c r="BG154" s="188"/>
      <c r="BH154" s="188"/>
      <c r="BQ154" s="188"/>
      <c r="BR154" s="188"/>
      <c r="BS154" s="188"/>
      <c r="BT154" s="188"/>
      <c r="BU154" s="188"/>
      <c r="BV154" s="188"/>
      <c r="BW154" s="188"/>
      <c r="BX154" s="188"/>
    </row>
    <row r="155" spans="37:76">
      <c r="AK155" s="401"/>
      <c r="AL155" s="188"/>
      <c r="AM155" s="188"/>
      <c r="AN155" s="188"/>
      <c r="AO155" s="188"/>
      <c r="AP155" s="188"/>
      <c r="AQ155" s="188"/>
      <c r="AR155" s="188"/>
      <c r="AS155" s="188"/>
      <c r="AT155" s="188"/>
      <c r="AU155" s="188"/>
      <c r="AV155" s="188"/>
      <c r="AW155" s="401"/>
      <c r="AX155" s="188"/>
      <c r="AY155" s="188"/>
      <c r="AZ155" s="188"/>
      <c r="BA155" s="188"/>
      <c r="BB155" s="188"/>
      <c r="BC155" s="188"/>
      <c r="BD155" s="188"/>
      <c r="BE155" s="188"/>
      <c r="BF155" s="401"/>
      <c r="BG155" s="188"/>
      <c r="BH155" s="188"/>
      <c r="BQ155" s="188"/>
      <c r="BR155" s="188"/>
      <c r="BS155" s="188"/>
      <c r="BT155" s="188"/>
      <c r="BU155" s="188"/>
      <c r="BV155" s="188"/>
      <c r="BW155" s="188"/>
      <c r="BX155" s="188"/>
    </row>
    <row r="156" spans="37:76">
      <c r="AK156" s="401"/>
      <c r="AL156" s="188"/>
      <c r="AM156" s="188"/>
      <c r="AN156" s="188"/>
      <c r="AO156" s="188"/>
      <c r="AP156" s="188"/>
      <c r="AQ156" s="188"/>
      <c r="AR156" s="188"/>
      <c r="AS156" s="188"/>
      <c r="AT156" s="188"/>
      <c r="AU156" s="188"/>
      <c r="AV156" s="188"/>
      <c r="AW156" s="401"/>
      <c r="AX156" s="188"/>
      <c r="AY156" s="188"/>
      <c r="AZ156" s="188"/>
      <c r="BA156" s="188"/>
      <c r="BB156" s="188"/>
      <c r="BC156" s="188"/>
      <c r="BD156" s="188"/>
      <c r="BE156" s="188"/>
      <c r="BF156" s="401"/>
      <c r="BG156" s="188"/>
      <c r="BH156" s="188"/>
      <c r="BQ156" s="188"/>
      <c r="BR156" s="188"/>
      <c r="BS156" s="188"/>
      <c r="BT156" s="188"/>
      <c r="BU156" s="188"/>
      <c r="BV156" s="188"/>
      <c r="BW156" s="188"/>
      <c r="BX156" s="188"/>
    </row>
    <row r="157" spans="37:76">
      <c r="AK157" s="401"/>
      <c r="AL157" s="188"/>
      <c r="AM157" s="188"/>
      <c r="AN157" s="188"/>
      <c r="AO157" s="188"/>
      <c r="AP157" s="188"/>
      <c r="AQ157" s="188"/>
      <c r="AR157" s="188"/>
      <c r="AS157" s="188"/>
      <c r="AT157" s="188"/>
      <c r="AU157" s="188"/>
      <c r="AV157" s="188"/>
      <c r="AW157" s="401"/>
      <c r="AX157" s="188"/>
      <c r="AY157" s="188"/>
      <c r="AZ157" s="188"/>
      <c r="BA157" s="188"/>
      <c r="BB157" s="188"/>
      <c r="BC157" s="188"/>
      <c r="BD157" s="188"/>
      <c r="BE157" s="188"/>
      <c r="BF157" s="401"/>
      <c r="BG157" s="188"/>
      <c r="BH157" s="188"/>
      <c r="BQ157" s="188"/>
      <c r="BR157" s="188"/>
      <c r="BS157" s="188"/>
      <c r="BT157" s="188"/>
      <c r="BU157" s="188"/>
      <c r="BV157" s="188"/>
      <c r="BW157" s="188"/>
      <c r="BX157" s="188"/>
    </row>
    <row r="158" spans="37:76">
      <c r="AK158" s="401"/>
      <c r="AL158" s="188"/>
      <c r="AM158" s="188"/>
      <c r="AN158" s="188"/>
      <c r="AO158" s="188"/>
      <c r="AP158" s="188"/>
      <c r="AQ158" s="188"/>
      <c r="AR158" s="188"/>
      <c r="AS158" s="188"/>
      <c r="AT158" s="188"/>
      <c r="AU158" s="188"/>
      <c r="AV158" s="188"/>
      <c r="AW158" s="401"/>
      <c r="AX158" s="188"/>
      <c r="AY158" s="188"/>
      <c r="AZ158" s="188"/>
      <c r="BA158" s="188"/>
      <c r="BB158" s="188"/>
      <c r="BC158" s="188"/>
      <c r="BD158" s="188"/>
      <c r="BE158" s="188"/>
      <c r="BF158" s="401"/>
      <c r="BG158" s="188"/>
      <c r="BH158" s="188"/>
      <c r="BQ158" s="188"/>
      <c r="BR158" s="188"/>
      <c r="BS158" s="188"/>
      <c r="BT158" s="188"/>
      <c r="BU158" s="188"/>
      <c r="BV158" s="188"/>
      <c r="BW158" s="188"/>
      <c r="BX158" s="188"/>
    </row>
    <row r="159" spans="37:76">
      <c r="AK159" s="401"/>
      <c r="AL159" s="188"/>
      <c r="AM159" s="188"/>
      <c r="AN159" s="188"/>
      <c r="AO159" s="188"/>
      <c r="AP159" s="188"/>
      <c r="AQ159" s="188"/>
      <c r="AR159" s="188"/>
      <c r="AS159" s="188"/>
      <c r="AT159" s="188"/>
      <c r="AU159" s="188"/>
      <c r="AV159" s="188"/>
      <c r="AW159" s="401"/>
      <c r="AX159" s="188"/>
      <c r="AY159" s="188"/>
      <c r="AZ159" s="188"/>
      <c r="BA159" s="188"/>
      <c r="BB159" s="188"/>
      <c r="BC159" s="188"/>
      <c r="BD159" s="188"/>
      <c r="BE159" s="188"/>
      <c r="BF159" s="401"/>
      <c r="BG159" s="188"/>
      <c r="BH159" s="188"/>
      <c r="BQ159" s="188"/>
      <c r="BR159" s="188"/>
      <c r="BS159" s="188"/>
      <c r="BT159" s="188"/>
      <c r="BU159" s="188"/>
      <c r="BV159" s="188"/>
      <c r="BW159" s="188"/>
      <c r="BX159" s="188"/>
    </row>
    <row r="160" spans="37:76">
      <c r="AK160" s="401"/>
      <c r="AL160" s="188"/>
      <c r="AM160" s="188"/>
      <c r="AN160" s="188"/>
      <c r="AO160" s="188"/>
      <c r="AP160" s="188"/>
      <c r="AQ160" s="188"/>
      <c r="AR160" s="188"/>
      <c r="AS160" s="188"/>
      <c r="AT160" s="188"/>
      <c r="AU160" s="188"/>
      <c r="AV160" s="188"/>
      <c r="AW160" s="401"/>
      <c r="AX160" s="188"/>
      <c r="AY160" s="188"/>
      <c r="AZ160" s="188"/>
      <c r="BA160" s="188"/>
      <c r="BB160" s="188"/>
      <c r="BC160" s="188"/>
      <c r="BD160" s="188"/>
      <c r="BE160" s="188"/>
      <c r="BF160" s="401"/>
      <c r="BG160" s="188"/>
      <c r="BH160" s="188"/>
      <c r="BQ160" s="188"/>
      <c r="BR160" s="188"/>
      <c r="BS160" s="188"/>
      <c r="BT160" s="188"/>
      <c r="BU160" s="188"/>
      <c r="BV160" s="188"/>
      <c r="BW160" s="188"/>
      <c r="BX160" s="188"/>
    </row>
    <row r="161" spans="37:76">
      <c r="AK161" s="401"/>
      <c r="AL161" s="188"/>
      <c r="AM161" s="188"/>
      <c r="AN161" s="188"/>
      <c r="AO161" s="188"/>
      <c r="AP161" s="188"/>
      <c r="AQ161" s="188"/>
      <c r="AR161" s="188"/>
      <c r="AS161" s="188"/>
      <c r="AT161" s="188"/>
      <c r="AU161" s="188"/>
      <c r="AV161" s="188"/>
      <c r="AW161" s="401"/>
      <c r="AX161" s="188"/>
      <c r="AY161" s="188"/>
      <c r="AZ161" s="188"/>
      <c r="BA161" s="188"/>
      <c r="BB161" s="188"/>
      <c r="BC161" s="188"/>
      <c r="BD161" s="188"/>
      <c r="BE161" s="188"/>
      <c r="BF161" s="401"/>
      <c r="BG161" s="188"/>
      <c r="BH161" s="188"/>
      <c r="BQ161" s="188"/>
      <c r="BR161" s="188"/>
      <c r="BS161" s="188"/>
      <c r="BT161" s="188"/>
      <c r="BU161" s="188"/>
      <c r="BV161" s="188"/>
      <c r="BW161" s="188"/>
      <c r="BX161" s="188"/>
    </row>
    <row r="162" spans="37:76">
      <c r="AK162" s="401"/>
      <c r="AL162" s="188"/>
      <c r="AM162" s="188"/>
      <c r="AN162" s="188"/>
      <c r="AO162" s="188"/>
      <c r="AP162" s="188"/>
      <c r="AQ162" s="188"/>
      <c r="AR162" s="188"/>
      <c r="AS162" s="188"/>
      <c r="AT162" s="188"/>
      <c r="AU162" s="188"/>
      <c r="AV162" s="188"/>
      <c r="AW162" s="401"/>
      <c r="AX162" s="188"/>
      <c r="AY162" s="188"/>
      <c r="AZ162" s="188"/>
      <c r="BA162" s="188"/>
      <c r="BB162" s="188"/>
      <c r="BC162" s="188"/>
      <c r="BD162" s="188"/>
      <c r="BE162" s="188"/>
      <c r="BF162" s="401"/>
      <c r="BG162" s="188"/>
      <c r="BH162" s="188"/>
      <c r="BQ162" s="188"/>
      <c r="BR162" s="188"/>
      <c r="BS162" s="188"/>
      <c r="BT162" s="188"/>
      <c r="BU162" s="188"/>
      <c r="BV162" s="188"/>
      <c r="BW162" s="188"/>
      <c r="BX162" s="188"/>
    </row>
    <row r="163" spans="37:76">
      <c r="AK163" s="401"/>
      <c r="AL163" s="188"/>
      <c r="AM163" s="188"/>
      <c r="AN163" s="188"/>
      <c r="AO163" s="188"/>
      <c r="AP163" s="188"/>
      <c r="AQ163" s="188"/>
      <c r="AR163" s="188"/>
      <c r="AS163" s="188"/>
      <c r="AT163" s="188"/>
      <c r="AU163" s="188"/>
      <c r="AV163" s="188"/>
      <c r="AW163" s="401"/>
      <c r="AX163" s="188"/>
      <c r="AY163" s="188"/>
      <c r="AZ163" s="188"/>
      <c r="BA163" s="188"/>
      <c r="BB163" s="188"/>
      <c r="BC163" s="188"/>
      <c r="BD163" s="188"/>
      <c r="BE163" s="188"/>
      <c r="BF163" s="401"/>
      <c r="BG163" s="188"/>
      <c r="BH163" s="188"/>
      <c r="BQ163" s="188"/>
      <c r="BR163" s="188"/>
      <c r="BS163" s="188"/>
      <c r="BT163" s="188"/>
      <c r="BU163" s="188"/>
      <c r="BV163" s="188"/>
      <c r="BW163" s="188"/>
      <c r="BX163" s="188"/>
    </row>
    <row r="164" spans="37:76">
      <c r="AK164" s="401"/>
      <c r="AL164" s="188"/>
      <c r="AM164" s="188"/>
      <c r="AN164" s="188"/>
      <c r="AO164" s="188"/>
      <c r="AP164" s="188"/>
      <c r="AQ164" s="188"/>
      <c r="AR164" s="188"/>
      <c r="AS164" s="188"/>
      <c r="AT164" s="188"/>
      <c r="AU164" s="188"/>
      <c r="AV164" s="188"/>
      <c r="AW164" s="401"/>
      <c r="AX164" s="188"/>
      <c r="AY164" s="188"/>
      <c r="AZ164" s="188"/>
      <c r="BA164" s="188"/>
      <c r="BB164" s="188"/>
      <c r="BC164" s="188"/>
      <c r="BD164" s="188"/>
      <c r="BE164" s="188"/>
      <c r="BF164" s="401"/>
      <c r="BG164" s="188"/>
      <c r="BH164" s="188"/>
      <c r="BQ164" s="188"/>
      <c r="BR164" s="188"/>
      <c r="BS164" s="188"/>
      <c r="BT164" s="188"/>
      <c r="BU164" s="188"/>
      <c r="BV164" s="188"/>
      <c r="BW164" s="188"/>
      <c r="BX164" s="188"/>
    </row>
    <row r="165" spans="37:76">
      <c r="AK165" s="401"/>
      <c r="AL165" s="188"/>
      <c r="AM165" s="188"/>
      <c r="AN165" s="188"/>
      <c r="AO165" s="188"/>
      <c r="AP165" s="188"/>
      <c r="AQ165" s="188"/>
      <c r="AR165" s="188"/>
      <c r="AS165" s="188"/>
      <c r="AT165" s="188"/>
      <c r="AU165" s="188"/>
      <c r="AV165" s="188"/>
      <c r="AW165" s="401"/>
      <c r="AX165" s="188"/>
      <c r="AY165" s="188"/>
      <c r="AZ165" s="188"/>
      <c r="BA165" s="188"/>
      <c r="BB165" s="188"/>
      <c r="BC165" s="188"/>
      <c r="BD165" s="188"/>
      <c r="BE165" s="188"/>
      <c r="BF165" s="401"/>
      <c r="BG165" s="188"/>
      <c r="BH165" s="188"/>
      <c r="BQ165" s="188"/>
      <c r="BR165" s="188"/>
      <c r="BS165" s="188"/>
      <c r="BT165" s="188"/>
      <c r="BU165" s="188"/>
      <c r="BV165" s="188"/>
      <c r="BW165" s="188"/>
      <c r="BX165" s="188"/>
    </row>
    <row r="166" spans="37:76">
      <c r="AK166" s="401"/>
      <c r="AL166" s="188"/>
      <c r="AM166" s="188"/>
      <c r="AN166" s="188"/>
      <c r="AO166" s="188"/>
      <c r="AP166" s="188"/>
      <c r="AQ166" s="188"/>
      <c r="AR166" s="188"/>
      <c r="AS166" s="188"/>
      <c r="AT166" s="188"/>
      <c r="AU166" s="188"/>
      <c r="AV166" s="188"/>
      <c r="AW166" s="401"/>
      <c r="AX166" s="188"/>
      <c r="AY166" s="188"/>
      <c r="AZ166" s="188"/>
      <c r="BA166" s="188"/>
      <c r="BB166" s="188"/>
      <c r="BC166" s="188"/>
      <c r="BD166" s="188"/>
      <c r="BE166" s="188"/>
      <c r="BF166" s="401"/>
      <c r="BG166" s="188"/>
      <c r="BH166" s="188"/>
      <c r="BQ166" s="188"/>
      <c r="BR166" s="188"/>
      <c r="BS166" s="188"/>
      <c r="BT166" s="188"/>
      <c r="BU166" s="188"/>
      <c r="BV166" s="188"/>
      <c r="BW166" s="188"/>
      <c r="BX166" s="188"/>
    </row>
    <row r="167" spans="37:76">
      <c r="AK167" s="401"/>
      <c r="AL167" s="188"/>
      <c r="AM167" s="188"/>
      <c r="AN167" s="188"/>
      <c r="AO167" s="188"/>
      <c r="AP167" s="188"/>
      <c r="AQ167" s="188"/>
      <c r="AR167" s="188"/>
      <c r="AS167" s="188"/>
      <c r="AT167" s="188"/>
      <c r="AU167" s="188"/>
      <c r="AV167" s="188"/>
      <c r="AW167" s="401"/>
      <c r="AX167" s="188"/>
      <c r="AY167" s="188"/>
      <c r="AZ167" s="188"/>
      <c r="BA167" s="188"/>
      <c r="BB167" s="188"/>
      <c r="BC167" s="188"/>
      <c r="BD167" s="188"/>
      <c r="BE167" s="188"/>
      <c r="BF167" s="401"/>
      <c r="BG167" s="188"/>
      <c r="BH167" s="188"/>
      <c r="BQ167" s="188"/>
      <c r="BR167" s="188"/>
      <c r="BS167" s="188"/>
      <c r="BT167" s="188"/>
      <c r="BU167" s="188"/>
      <c r="BV167" s="188"/>
      <c r="BW167" s="188"/>
      <c r="BX167" s="188"/>
    </row>
    <row r="168" spans="37:76">
      <c r="AK168" s="401"/>
      <c r="AL168" s="188"/>
      <c r="AM168" s="188"/>
      <c r="AN168" s="188"/>
      <c r="AO168" s="188"/>
      <c r="AP168" s="188"/>
      <c r="AQ168" s="188"/>
      <c r="AR168" s="188"/>
      <c r="AS168" s="188"/>
      <c r="AT168" s="188"/>
      <c r="AU168" s="188"/>
      <c r="AV168" s="188"/>
      <c r="AW168" s="401"/>
      <c r="AX168" s="188"/>
      <c r="AY168" s="188"/>
      <c r="AZ168" s="188"/>
      <c r="BA168" s="188"/>
      <c r="BB168" s="188"/>
      <c r="BC168" s="188"/>
      <c r="BD168" s="188"/>
      <c r="BE168" s="188"/>
      <c r="BF168" s="401"/>
      <c r="BG168" s="188"/>
      <c r="BH168" s="188"/>
      <c r="BQ168" s="188"/>
      <c r="BR168" s="188"/>
      <c r="BS168" s="188"/>
      <c r="BT168" s="188"/>
      <c r="BU168" s="188"/>
      <c r="BV168" s="188"/>
      <c r="BW168" s="188"/>
      <c r="BX168" s="188"/>
    </row>
    <row r="169" spans="37:76">
      <c r="AK169" s="401"/>
      <c r="AL169" s="188"/>
      <c r="AM169" s="188"/>
      <c r="AN169" s="188"/>
      <c r="AO169" s="188"/>
      <c r="AP169" s="188"/>
      <c r="AQ169" s="188"/>
      <c r="AR169" s="188"/>
      <c r="AS169" s="188"/>
      <c r="AT169" s="188"/>
      <c r="AU169" s="188"/>
      <c r="AV169" s="188"/>
      <c r="AW169" s="401"/>
      <c r="AX169" s="188"/>
      <c r="AY169" s="188"/>
      <c r="AZ169" s="188"/>
      <c r="BA169" s="188"/>
      <c r="BB169" s="188"/>
      <c r="BC169" s="188"/>
      <c r="BD169" s="188"/>
      <c r="BE169" s="188"/>
      <c r="BF169" s="401"/>
      <c r="BG169" s="188"/>
      <c r="BH169" s="188"/>
      <c r="BQ169" s="188"/>
      <c r="BR169" s="188"/>
      <c r="BS169" s="188"/>
      <c r="BT169" s="188"/>
      <c r="BU169" s="188"/>
      <c r="BV169" s="188"/>
      <c r="BW169" s="188"/>
      <c r="BX169" s="188"/>
    </row>
    <row r="170" spans="37:76">
      <c r="AK170" s="401"/>
      <c r="AL170" s="188"/>
      <c r="AM170" s="188"/>
      <c r="AN170" s="188"/>
      <c r="AO170" s="188"/>
      <c r="AP170" s="188"/>
      <c r="AQ170" s="188"/>
      <c r="AR170" s="188"/>
      <c r="AS170" s="188"/>
      <c r="AT170" s="188"/>
      <c r="AU170" s="188"/>
      <c r="AV170" s="188"/>
      <c r="AW170" s="401"/>
      <c r="AX170" s="188"/>
      <c r="AY170" s="188"/>
      <c r="AZ170" s="188"/>
      <c r="BA170" s="188"/>
      <c r="BB170" s="188"/>
      <c r="BC170" s="188"/>
      <c r="BD170" s="188"/>
      <c r="BE170" s="188"/>
      <c r="BF170" s="401"/>
      <c r="BG170" s="188"/>
      <c r="BH170" s="188"/>
      <c r="BQ170" s="188"/>
      <c r="BR170" s="188"/>
      <c r="BS170" s="188"/>
      <c r="BT170" s="188"/>
      <c r="BU170" s="188"/>
      <c r="BV170" s="188"/>
      <c r="BW170" s="188"/>
      <c r="BX170" s="188"/>
    </row>
    <row r="171" spans="37:76">
      <c r="AK171" s="401"/>
      <c r="AL171" s="188"/>
      <c r="AM171" s="188"/>
      <c r="AN171" s="188"/>
      <c r="AO171" s="188"/>
      <c r="AP171" s="188"/>
      <c r="AQ171" s="188"/>
      <c r="AR171" s="188"/>
      <c r="AS171" s="188"/>
      <c r="AT171" s="188"/>
      <c r="AU171" s="188"/>
      <c r="AV171" s="188"/>
      <c r="AW171" s="401"/>
      <c r="AX171" s="188"/>
      <c r="AY171" s="188"/>
      <c r="AZ171" s="188"/>
      <c r="BA171" s="188"/>
      <c r="BB171" s="188"/>
      <c r="BC171" s="188"/>
      <c r="BD171" s="188"/>
      <c r="BE171" s="188"/>
      <c r="BF171" s="401"/>
      <c r="BG171" s="188"/>
      <c r="BH171" s="188"/>
      <c r="BQ171" s="188"/>
      <c r="BR171" s="188"/>
      <c r="BS171" s="188"/>
      <c r="BT171" s="188"/>
      <c r="BU171" s="188"/>
      <c r="BV171" s="188"/>
      <c r="BW171" s="188"/>
      <c r="BX171" s="188"/>
    </row>
    <row r="172" spans="37:76">
      <c r="AK172" s="401"/>
      <c r="AL172" s="188"/>
      <c r="AM172" s="188"/>
      <c r="AN172" s="188"/>
      <c r="AO172" s="188"/>
      <c r="AP172" s="188"/>
      <c r="AQ172" s="188"/>
      <c r="AR172" s="188"/>
      <c r="AS172" s="188"/>
      <c r="AT172" s="188"/>
      <c r="AU172" s="188"/>
      <c r="AV172" s="188"/>
      <c r="AW172" s="401"/>
      <c r="AX172" s="188"/>
      <c r="AY172" s="188"/>
      <c r="AZ172" s="188"/>
      <c r="BA172" s="188"/>
      <c r="BB172" s="188"/>
      <c r="BC172" s="188"/>
      <c r="BD172" s="188"/>
      <c r="BE172" s="188"/>
      <c r="BF172" s="401"/>
      <c r="BG172" s="188"/>
      <c r="BH172" s="188"/>
      <c r="BQ172" s="188"/>
      <c r="BR172" s="188"/>
      <c r="BS172" s="188"/>
      <c r="BT172" s="188"/>
      <c r="BU172" s="188"/>
      <c r="BV172" s="188"/>
      <c r="BW172" s="188"/>
      <c r="BX172" s="188"/>
    </row>
    <row r="173" spans="37:76">
      <c r="AK173" s="401"/>
      <c r="AL173" s="188"/>
      <c r="AM173" s="188"/>
      <c r="AN173" s="188"/>
      <c r="AO173" s="188"/>
      <c r="AP173" s="188"/>
      <c r="AQ173" s="188"/>
      <c r="AR173" s="188"/>
      <c r="AS173" s="188"/>
      <c r="AT173" s="188"/>
      <c r="AU173" s="188"/>
      <c r="AV173" s="188"/>
      <c r="AW173" s="401"/>
      <c r="AX173" s="188"/>
      <c r="AY173" s="188"/>
      <c r="AZ173" s="188"/>
      <c r="BA173" s="188"/>
      <c r="BB173" s="188"/>
      <c r="BC173" s="188"/>
      <c r="BD173" s="188"/>
      <c r="BE173" s="188"/>
      <c r="BF173" s="401"/>
      <c r="BG173" s="188"/>
      <c r="BH173" s="188"/>
      <c r="BQ173" s="188"/>
      <c r="BR173" s="188"/>
      <c r="BS173" s="188"/>
      <c r="BT173" s="188"/>
      <c r="BU173" s="188"/>
      <c r="BV173" s="188"/>
      <c r="BW173" s="188"/>
      <c r="BX173" s="188"/>
    </row>
    <row r="174" spans="37:76">
      <c r="AK174" s="401"/>
      <c r="AL174" s="188"/>
      <c r="AM174" s="188"/>
      <c r="AN174" s="188"/>
      <c r="AO174" s="188"/>
      <c r="AP174" s="188"/>
      <c r="AQ174" s="188"/>
      <c r="AR174" s="188"/>
      <c r="AS174" s="188"/>
      <c r="AT174" s="188"/>
      <c r="AU174" s="188"/>
      <c r="AV174" s="188"/>
      <c r="AW174" s="401"/>
      <c r="AX174" s="188"/>
      <c r="AY174" s="188"/>
      <c r="AZ174" s="188"/>
      <c r="BA174" s="188"/>
      <c r="BB174" s="188"/>
      <c r="BC174" s="188"/>
      <c r="BD174" s="188"/>
      <c r="BE174" s="188"/>
      <c r="BF174" s="401"/>
      <c r="BG174" s="188"/>
      <c r="BH174" s="188"/>
      <c r="BQ174" s="188"/>
      <c r="BR174" s="188"/>
      <c r="BS174" s="188"/>
      <c r="BT174" s="188"/>
      <c r="BU174" s="188"/>
      <c r="BV174" s="188"/>
      <c r="BW174" s="188"/>
      <c r="BX174" s="188"/>
    </row>
    <row r="175" spans="37:76">
      <c r="AK175" s="401"/>
      <c r="AL175" s="188"/>
      <c r="AM175" s="188"/>
      <c r="AN175" s="188"/>
      <c r="AO175" s="188"/>
      <c r="AP175" s="188"/>
      <c r="AQ175" s="188"/>
      <c r="AR175" s="188"/>
      <c r="AS175" s="188"/>
      <c r="AT175" s="188"/>
      <c r="AU175" s="188"/>
      <c r="AV175" s="188"/>
      <c r="AW175" s="401"/>
      <c r="AX175" s="188"/>
      <c r="AY175" s="188"/>
      <c r="AZ175" s="188"/>
      <c r="BA175" s="188"/>
      <c r="BB175" s="188"/>
      <c r="BC175" s="188"/>
      <c r="BD175" s="188"/>
      <c r="BE175" s="188"/>
      <c r="BF175" s="401"/>
      <c r="BG175" s="188"/>
      <c r="BH175" s="188"/>
      <c r="BQ175" s="188"/>
      <c r="BR175" s="188"/>
      <c r="BS175" s="188"/>
      <c r="BT175" s="188"/>
      <c r="BU175" s="188"/>
      <c r="BV175" s="188"/>
      <c r="BW175" s="188"/>
      <c r="BX175" s="188"/>
    </row>
    <row r="176" spans="37:76">
      <c r="AK176" s="401"/>
      <c r="AL176" s="188"/>
      <c r="AM176" s="188"/>
      <c r="AN176" s="188"/>
      <c r="AO176" s="188"/>
      <c r="AP176" s="188"/>
      <c r="AQ176" s="188"/>
      <c r="AR176" s="188"/>
      <c r="AS176" s="188"/>
      <c r="AT176" s="188"/>
      <c r="AU176" s="188"/>
      <c r="AV176" s="188"/>
      <c r="AW176" s="401"/>
      <c r="AX176" s="188"/>
      <c r="AY176" s="188"/>
      <c r="AZ176" s="188"/>
      <c r="BA176" s="188"/>
      <c r="BB176" s="188"/>
      <c r="BC176" s="188"/>
      <c r="BD176" s="188"/>
      <c r="BE176" s="188"/>
      <c r="BF176" s="401"/>
      <c r="BG176" s="188"/>
      <c r="BH176" s="188"/>
      <c r="BQ176" s="188"/>
      <c r="BR176" s="188"/>
      <c r="BS176" s="188"/>
      <c r="BT176" s="188"/>
      <c r="BU176" s="188"/>
      <c r="BV176" s="188"/>
      <c r="BW176" s="188"/>
      <c r="BX176" s="188"/>
    </row>
    <row r="177" spans="37:76">
      <c r="AK177" s="401"/>
      <c r="AL177" s="188"/>
      <c r="AM177" s="188"/>
      <c r="AN177" s="188"/>
      <c r="AO177" s="188"/>
      <c r="AP177" s="188"/>
      <c r="AQ177" s="188"/>
      <c r="AR177" s="188"/>
      <c r="AS177" s="188"/>
      <c r="AT177" s="188"/>
      <c r="AU177" s="188"/>
      <c r="AV177" s="188"/>
      <c r="AW177" s="401"/>
      <c r="AX177" s="188"/>
      <c r="AY177" s="188"/>
      <c r="AZ177" s="188"/>
      <c r="BA177" s="188"/>
      <c r="BB177" s="188"/>
      <c r="BC177" s="188"/>
      <c r="BD177" s="188"/>
      <c r="BE177" s="188"/>
      <c r="BF177" s="401"/>
      <c r="BH177" s="188"/>
      <c r="BQ177" s="188"/>
      <c r="BR177" s="188"/>
      <c r="BS177" s="188"/>
      <c r="BT177" s="188"/>
      <c r="BU177" s="188"/>
      <c r="BV177" s="188"/>
      <c r="BW177" s="188"/>
      <c r="BX177" s="188"/>
    </row>
    <row r="178" spans="37:76">
      <c r="AK178" s="401"/>
      <c r="AL178" s="188"/>
      <c r="AM178" s="188"/>
      <c r="AN178" s="188"/>
      <c r="AO178" s="188"/>
      <c r="AP178" s="188"/>
      <c r="AQ178" s="188"/>
      <c r="AR178" s="188"/>
      <c r="AS178" s="188"/>
      <c r="AT178" s="188"/>
      <c r="AU178" s="188"/>
      <c r="AV178" s="188"/>
      <c r="AW178" s="401"/>
      <c r="AX178" s="188"/>
      <c r="AY178" s="188"/>
      <c r="AZ178" s="188"/>
      <c r="BA178" s="188"/>
      <c r="BB178" s="188"/>
      <c r="BC178" s="188"/>
      <c r="BD178" s="188"/>
      <c r="BE178" s="188"/>
      <c r="BF178" s="401"/>
      <c r="BH178" s="188"/>
      <c r="BQ178" s="188"/>
      <c r="BR178" s="188"/>
      <c r="BS178" s="188"/>
      <c r="BT178" s="188"/>
      <c r="BU178" s="188"/>
      <c r="BV178" s="188"/>
      <c r="BW178" s="188"/>
      <c r="BX178" s="188"/>
    </row>
    <row r="179" spans="37:76">
      <c r="AM179" s="188"/>
      <c r="AN179" s="188"/>
      <c r="AO179" s="188"/>
      <c r="AP179" s="188"/>
      <c r="AQ179" s="188"/>
      <c r="AR179" s="188"/>
      <c r="AT179" s="188"/>
      <c r="AU179" s="188"/>
      <c r="AV179" s="188"/>
      <c r="AW179" s="401"/>
      <c r="AX179" s="188"/>
      <c r="AY179" s="188"/>
      <c r="AZ179" s="188"/>
      <c r="BA179" s="188"/>
      <c r="BB179" s="188"/>
      <c r="BC179" s="188"/>
      <c r="BD179" s="188"/>
      <c r="BE179" s="188"/>
      <c r="BF179" s="401"/>
      <c r="BH179" s="188"/>
      <c r="BQ179" s="188"/>
      <c r="BR179" s="188"/>
      <c r="BS179" s="188"/>
      <c r="BT179" s="188"/>
      <c r="BU179" s="188"/>
      <c r="BV179" s="188"/>
      <c r="BW179" s="188"/>
      <c r="BX179" s="188"/>
    </row>
    <row r="180" spans="37:76">
      <c r="AM180" s="188"/>
      <c r="AN180" s="188"/>
      <c r="AO180" s="188"/>
      <c r="AT180" s="188"/>
      <c r="AU180" s="188"/>
      <c r="AV180" s="188"/>
      <c r="AW180" s="401"/>
      <c r="AX180" s="188"/>
      <c r="AY180" s="188"/>
      <c r="AZ180" s="188"/>
      <c r="BA180" s="188"/>
      <c r="BC180" s="188"/>
      <c r="BD180" s="188"/>
      <c r="BE180" s="188"/>
      <c r="BF180" s="401"/>
      <c r="BH180" s="188"/>
      <c r="BQ180" s="188"/>
      <c r="BR180" s="188"/>
      <c r="BS180" s="188"/>
      <c r="BT180" s="188"/>
      <c r="BU180" s="188"/>
      <c r="BV180" s="188"/>
      <c r="BW180" s="188"/>
      <c r="BX180" s="188"/>
    </row>
    <row r="181" spans="37:76">
      <c r="AM181" s="188"/>
      <c r="AN181" s="188"/>
      <c r="AO181" s="188"/>
      <c r="AT181" s="188"/>
      <c r="AU181" s="188"/>
      <c r="AV181" s="188"/>
      <c r="AW181" s="401"/>
      <c r="AX181" s="188"/>
      <c r="AY181" s="188"/>
      <c r="AZ181" s="188"/>
      <c r="BA181" s="188"/>
      <c r="BC181" s="188"/>
      <c r="BD181" s="188"/>
      <c r="BE181" s="188"/>
      <c r="BF181" s="401"/>
      <c r="BH181" s="188"/>
      <c r="BQ181" s="188"/>
      <c r="BR181" s="188"/>
      <c r="BS181" s="188"/>
      <c r="BT181" s="188"/>
      <c r="BU181" s="188"/>
      <c r="BV181" s="188"/>
      <c r="BW181" s="188"/>
      <c r="BX181" s="188"/>
    </row>
    <row r="182" spans="37:76">
      <c r="AM182" s="188"/>
      <c r="AN182" s="188"/>
      <c r="AO182" s="188"/>
      <c r="AT182" s="188"/>
      <c r="AU182" s="188"/>
      <c r="AV182" s="188"/>
      <c r="AW182" s="401"/>
      <c r="AX182" s="188"/>
      <c r="AY182" s="188"/>
      <c r="AZ182" s="188"/>
      <c r="BA182" s="188"/>
      <c r="BC182" s="188"/>
      <c r="BD182" s="188"/>
      <c r="BE182" s="188"/>
      <c r="BF182" s="401"/>
      <c r="BH182" s="188"/>
      <c r="BQ182" s="188"/>
      <c r="BR182" s="188"/>
      <c r="BS182" s="188"/>
      <c r="BT182" s="188"/>
      <c r="BU182" s="188"/>
      <c r="BV182" s="188"/>
      <c r="BW182" s="188"/>
      <c r="BX182" s="188"/>
    </row>
    <row r="183" spans="37:76">
      <c r="AT183" s="188"/>
      <c r="AU183" s="188"/>
      <c r="AV183" s="188"/>
      <c r="AW183" s="401"/>
      <c r="AX183" s="188"/>
      <c r="AY183" s="188"/>
      <c r="AZ183" s="188"/>
      <c r="BA183" s="188"/>
      <c r="BC183" s="188"/>
      <c r="BD183" s="188"/>
      <c r="BE183" s="188"/>
      <c r="BF183" s="401"/>
      <c r="BH183" s="188"/>
      <c r="BQ183" s="188"/>
      <c r="BR183" s="188"/>
      <c r="BS183" s="188"/>
      <c r="BT183" s="188"/>
      <c r="BU183" s="188"/>
      <c r="BV183" s="188"/>
      <c r="BW183" s="188"/>
      <c r="BX183" s="188"/>
    </row>
    <row r="184" spans="37:76">
      <c r="AT184" s="188"/>
      <c r="AU184" s="188"/>
      <c r="AV184" s="188"/>
      <c r="AW184" s="401"/>
      <c r="AX184" s="188"/>
      <c r="AY184" s="188"/>
      <c r="AZ184" s="188"/>
      <c r="BA184" s="188"/>
      <c r="BC184" s="188"/>
      <c r="BE184" s="188"/>
      <c r="BF184" s="401"/>
      <c r="BH184" s="188"/>
      <c r="BQ184" s="188"/>
      <c r="BR184" s="188"/>
      <c r="BS184" s="188"/>
      <c r="BT184" s="188"/>
      <c r="BU184" s="188"/>
      <c r="BV184" s="188"/>
      <c r="BW184" s="188"/>
      <c r="BX184" s="188"/>
    </row>
    <row r="185" spans="37:76">
      <c r="AT185" s="188"/>
      <c r="AU185" s="188"/>
      <c r="AV185" s="188"/>
      <c r="AW185" s="401"/>
      <c r="AX185" s="188"/>
      <c r="AY185" s="188"/>
      <c r="AZ185" s="188"/>
      <c r="BA185" s="188"/>
      <c r="BC185" s="188"/>
      <c r="BE185" s="188"/>
      <c r="BF185" s="401"/>
      <c r="BH185" s="188"/>
      <c r="BQ185" s="188"/>
    </row>
    <row r="186" spans="37:76">
      <c r="AT186" s="188"/>
      <c r="AU186" s="188"/>
      <c r="AV186" s="188"/>
      <c r="AW186" s="401"/>
      <c r="AX186" s="188"/>
      <c r="AY186" s="188"/>
      <c r="AZ186" s="188"/>
      <c r="BA186" s="188"/>
      <c r="BC186" s="188"/>
      <c r="BH186" s="188"/>
    </row>
    <row r="187" spans="37:76">
      <c r="AT187" s="188"/>
      <c r="AU187" s="188"/>
      <c r="AV187" s="188"/>
      <c r="AW187" s="401"/>
      <c r="AX187" s="188"/>
      <c r="AY187" s="188"/>
      <c r="AZ187" s="188"/>
      <c r="BA187" s="188"/>
      <c r="BC187" s="188"/>
      <c r="BH187" s="188"/>
    </row>
    <row r="188" spans="37:76">
      <c r="AT188" s="188"/>
      <c r="AU188" s="188"/>
      <c r="AV188" s="188"/>
      <c r="AW188" s="401"/>
      <c r="AX188" s="188"/>
      <c r="AY188" s="188"/>
      <c r="AZ188" s="188"/>
      <c r="BA188" s="188"/>
      <c r="BC188" s="188"/>
      <c r="BH188" s="188"/>
    </row>
    <row r="189" spans="37:76">
      <c r="AV189" s="188"/>
      <c r="AW189" s="401"/>
      <c r="AX189" s="188"/>
      <c r="AY189" s="188"/>
      <c r="AZ189" s="188"/>
      <c r="BA189" s="188"/>
      <c r="BC189" s="188"/>
      <c r="BH189" s="188"/>
    </row>
    <row r="190" spans="37:76">
      <c r="BC190" s="188"/>
    </row>
    <row r="191" spans="37:76">
      <c r="BC191" s="188"/>
    </row>
    <row r="192" spans="37:76">
      <c r="BC192" s="188"/>
    </row>
    <row r="193" spans="55:55">
      <c r="BC193" s="188"/>
    </row>
  </sheetData>
  <sortState ref="BF16:BG29">
    <sortCondition ref="BF16"/>
  </sortState>
  <hyperlinks>
    <hyperlink ref="C10" r:id="rId1"/>
    <hyperlink ref="D10:F10" r:id="rId2" display="Sabine Putz, s.putz@solid.at "/>
    <hyperlink ref="B10" r:id="rId3" display="Sabine Putz, s.putz@solid.at "/>
    <hyperlink ref="R10" r:id="rId4" display="c.buehler@ritter-xl-solar.com"/>
    <hyperlink ref="R71" r:id="rId5"/>
    <hyperlink ref="S10" r:id="rId6" display="c.buehler@ritter-xl-solar.com"/>
    <hyperlink ref="T10" r:id="rId7" display="c.buehler@ritter-xl-solar.com"/>
  </hyperlinks>
  <pageMargins left="0.7" right="0.7" top="0.78740157499999996" bottom="0.78740157499999996" header="0.3" footer="0.3"/>
  <pageSetup paperSize="9" orientation="portrait" r:id="rId8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4"/>
  <dimension ref="A1:DH461"/>
  <sheetViews>
    <sheetView zoomScale="60" zoomScaleNormal="60" workbookViewId="0">
      <pane xSplit="1" topLeftCell="R1" activePane="topRight" state="frozen"/>
      <selection pane="topRight" activeCell="CJ16" sqref="CJ16"/>
    </sheetView>
  </sheetViews>
  <sheetFormatPr baseColWidth="10" defaultColWidth="11.42578125" defaultRowHeight="15" outlineLevelRow="1"/>
  <cols>
    <col min="1" max="1" width="28.85546875" style="183" customWidth="1"/>
    <col min="2" max="2" width="11.5703125" style="243" bestFit="1" customWidth="1"/>
    <col min="3" max="3" width="35" style="183" customWidth="1"/>
    <col min="4" max="4" width="35" style="27" customWidth="1"/>
    <col min="5" max="6" width="35" style="46" customWidth="1"/>
    <col min="7" max="7" width="35" style="184" customWidth="1"/>
    <col min="8" max="8" width="35" style="46" customWidth="1"/>
    <col min="9" max="9" width="35" style="184" customWidth="1"/>
    <col min="10" max="11" width="35" style="27" customWidth="1"/>
    <col min="12" max="12" width="35" style="183" customWidth="1"/>
    <col min="13" max="14" width="35" style="27" customWidth="1"/>
    <col min="15" max="15" width="35" style="237" customWidth="1"/>
    <col min="16" max="16" width="35" style="27" customWidth="1"/>
    <col min="17" max="17" width="35" style="183" customWidth="1"/>
    <col min="18" max="18" width="34.7109375" style="999" customWidth="1"/>
    <col min="19" max="19" width="20.7109375" style="342" customWidth="1"/>
    <col min="20" max="20" width="20.7109375" style="268" customWidth="1"/>
    <col min="21" max="22" width="20.7109375" style="188" customWidth="1"/>
    <col min="23" max="23" width="10.7109375" style="188" customWidth="1"/>
    <col min="24" max="24" width="10.7109375" style="401" customWidth="1"/>
    <col min="25" max="25" width="11.42578125" style="307"/>
    <col min="26" max="26" width="11.42578125" style="224"/>
    <col min="27" max="35" width="11.42578125" style="188"/>
    <col min="36" max="36" width="11.42578125" style="401"/>
    <col min="37" max="43" width="15.7109375" style="188" customWidth="1"/>
    <col min="44" max="44" width="11.42578125" style="188"/>
    <col min="45" max="45" width="11.42578125" style="401"/>
    <col min="46" max="58" width="11.42578125" style="188"/>
    <col min="59" max="59" width="11.42578125" style="401"/>
    <col min="60" max="60" width="16.7109375" style="188" customWidth="1"/>
    <col min="61" max="61" width="15.28515625" style="188" customWidth="1"/>
    <col min="62" max="65" width="11.42578125" style="188"/>
    <col min="66" max="66" width="11.42578125" style="401"/>
    <col min="67" max="76" width="11.42578125" style="188"/>
    <col min="77" max="77" width="11.42578125" style="401"/>
    <col min="78" max="79" width="16.7109375" style="188" customWidth="1"/>
    <col min="80" max="81" width="11.42578125" style="188"/>
    <col min="82" max="82" width="11.42578125" style="401"/>
    <col min="83" max="111" width="11.42578125" style="188"/>
  </cols>
  <sheetData>
    <row r="1" spans="1:112" ht="15" customHeight="1">
      <c r="B1" s="240"/>
      <c r="D1" s="400"/>
      <c r="E1" s="542"/>
      <c r="F1" s="542"/>
      <c r="H1" s="542"/>
      <c r="J1" s="400"/>
      <c r="K1" s="400"/>
      <c r="M1" s="400"/>
      <c r="N1" s="253"/>
      <c r="O1" s="682"/>
      <c r="P1" s="400"/>
      <c r="R1" s="991"/>
      <c r="S1" s="365"/>
      <c r="T1" s="1001"/>
      <c r="U1" s="307"/>
      <c r="V1" s="379"/>
      <c r="W1" s="142"/>
      <c r="X1" s="1003"/>
      <c r="Y1" s="902" t="s">
        <v>1246</v>
      </c>
      <c r="Z1" s="943"/>
      <c r="AA1" s="945"/>
      <c r="AB1" s="945"/>
      <c r="AC1" s="943"/>
      <c r="AD1" s="945"/>
      <c r="AE1" s="889"/>
      <c r="AF1" s="1000"/>
      <c r="AG1" s="1000"/>
      <c r="AH1" s="1000"/>
      <c r="AI1" s="1000"/>
      <c r="AJ1" s="460"/>
      <c r="AK1" s="911" t="s">
        <v>1249</v>
      </c>
      <c r="AL1" s="1004"/>
      <c r="AM1" s="1004"/>
      <c r="AN1" s="1004"/>
      <c r="AO1" s="1004"/>
      <c r="AP1" s="1004"/>
      <c r="AQ1" s="1004"/>
      <c r="AR1" s="907"/>
      <c r="AS1" s="460"/>
      <c r="AT1" s="903" t="s">
        <v>1293</v>
      </c>
      <c r="AU1" s="1000"/>
      <c r="AV1" s="1009"/>
      <c r="AW1" s="1009"/>
      <c r="AX1" s="1009"/>
      <c r="AY1" s="1000"/>
      <c r="AZ1" s="1000"/>
      <c r="BA1" s="1000"/>
      <c r="BB1" s="1000"/>
      <c r="BC1" s="1000"/>
      <c r="BD1" s="1000"/>
      <c r="BE1" s="1000"/>
      <c r="BF1" s="1000"/>
      <c r="BG1" s="460"/>
      <c r="BH1" s="911" t="s">
        <v>1250</v>
      </c>
      <c r="BI1" s="1004"/>
      <c r="BJ1" s="1004"/>
      <c r="BK1" s="1004"/>
      <c r="BL1" s="1004"/>
      <c r="BM1" s="1004"/>
      <c r="BN1" s="460"/>
      <c r="BO1" s="1000" t="s">
        <v>1577</v>
      </c>
      <c r="BP1" s="1000"/>
      <c r="BQ1" s="1000"/>
      <c r="BR1" s="1000"/>
      <c r="BS1" s="1000"/>
      <c r="BT1" s="1000"/>
      <c r="BU1" s="1000"/>
      <c r="BV1" s="1000"/>
      <c r="BW1" s="1000"/>
      <c r="BX1" s="1000"/>
      <c r="BY1" s="460"/>
      <c r="BZ1" s="1008" t="s">
        <v>1284</v>
      </c>
      <c r="CA1" s="1004"/>
      <c r="CB1" s="1004"/>
      <c r="CC1" s="1004"/>
      <c r="CD1" s="1070"/>
      <c r="CE1" s="224"/>
      <c r="CF1" s="224"/>
      <c r="CG1" s="224"/>
    </row>
    <row r="2" spans="1:112" s="69" customFormat="1" ht="15" customHeight="1">
      <c r="A2" s="182" t="s">
        <v>50</v>
      </c>
      <c r="B2" s="54" t="s">
        <v>239</v>
      </c>
      <c r="C2" s="537"/>
      <c r="D2" s="64"/>
      <c r="E2" s="158"/>
      <c r="F2" s="158"/>
      <c r="G2" s="540"/>
      <c r="H2" s="157"/>
      <c r="I2" s="561"/>
      <c r="J2" s="157"/>
      <c r="K2" s="158"/>
      <c r="L2" s="540"/>
      <c r="M2" s="158"/>
      <c r="N2" s="805"/>
      <c r="O2" s="807"/>
      <c r="P2" s="805"/>
      <c r="Q2" s="807"/>
      <c r="R2" s="992" t="s">
        <v>1164</v>
      </c>
      <c r="S2" s="363" t="s">
        <v>1163</v>
      </c>
      <c r="T2" s="1002"/>
      <c r="U2" s="307"/>
      <c r="V2" s="152" t="s">
        <v>1174</v>
      </c>
      <c r="W2" s="152" t="s">
        <v>1229</v>
      </c>
      <c r="X2" s="504"/>
      <c r="Y2" s="914"/>
      <c r="Z2" s="149"/>
      <c r="AA2" s="951" t="s">
        <v>1273</v>
      </c>
      <c r="AB2" s="144"/>
      <c r="AC2" s="850" t="s">
        <v>1165</v>
      </c>
      <c r="AD2" s="149">
        <f>SUM(Z3,Z4,Z5,Z6,Z7,Z8)</f>
        <v>0</v>
      </c>
      <c r="AE2" s="372">
        <f>AD2/AD7</f>
        <v>0</v>
      </c>
      <c r="AF2" s="224"/>
      <c r="AG2" s="188"/>
      <c r="AH2" s="188"/>
      <c r="AI2" s="188"/>
      <c r="AJ2" s="401"/>
      <c r="AK2" s="188"/>
      <c r="AL2" s="188"/>
      <c r="AM2" s="188"/>
      <c r="AN2" s="188"/>
      <c r="AO2" s="188"/>
      <c r="AP2" s="188"/>
      <c r="AQ2" s="188"/>
      <c r="AR2" s="188"/>
      <c r="AS2" s="401"/>
      <c r="AT2" s="939"/>
      <c r="AU2" s="188"/>
      <c r="AV2" s="43"/>
      <c r="AW2" s="43"/>
      <c r="AX2" s="43"/>
      <c r="AY2" s="188"/>
      <c r="AZ2" s="188"/>
      <c r="BA2" s="188"/>
      <c r="BB2" s="188"/>
      <c r="BC2" s="188"/>
      <c r="BD2" s="188"/>
      <c r="BE2" s="188"/>
      <c r="BF2" s="188"/>
      <c r="BG2" s="401"/>
      <c r="BH2" s="224"/>
      <c r="BI2" s="870" t="s">
        <v>840</v>
      </c>
      <c r="BJ2" s="362"/>
      <c r="BK2" s="224"/>
      <c r="BL2" s="224"/>
      <c r="BM2" s="224"/>
      <c r="BN2" s="401"/>
      <c r="BO2" s="224"/>
      <c r="BP2" s="362" t="s">
        <v>1174</v>
      </c>
      <c r="BQ2" s="362" t="s">
        <v>1229</v>
      </c>
      <c r="BR2" s="224"/>
      <c r="BS2" s="224"/>
      <c r="BT2" s="362" t="s">
        <v>1174</v>
      </c>
      <c r="BU2" s="362" t="s">
        <v>1229</v>
      </c>
      <c r="BV2" s="188"/>
      <c r="BW2" s="188"/>
      <c r="BX2" s="188"/>
      <c r="BY2" s="401"/>
      <c r="BZ2" s="951" t="s">
        <v>1276</v>
      </c>
      <c r="CA2" s="951"/>
      <c r="CB2" s="362" t="s">
        <v>1274</v>
      </c>
      <c r="CC2" s="224"/>
      <c r="CD2" s="401"/>
      <c r="CE2" s="188"/>
      <c r="CF2" s="188"/>
      <c r="CG2" s="188"/>
      <c r="CH2" s="188"/>
      <c r="CI2" s="188"/>
      <c r="CJ2" s="188"/>
      <c r="CK2" s="188"/>
      <c r="CL2" s="188"/>
      <c r="CM2" s="188"/>
      <c r="CN2" s="188"/>
      <c r="CO2" s="188"/>
      <c r="CP2" s="188"/>
      <c r="CQ2" s="188"/>
      <c r="CR2" s="188"/>
      <c r="CS2" s="188"/>
      <c r="CT2" s="188"/>
      <c r="CU2" s="188"/>
      <c r="CV2" s="188"/>
      <c r="CW2" s="188"/>
      <c r="CX2" s="188"/>
      <c r="CY2" s="188"/>
      <c r="CZ2" s="188"/>
      <c r="DA2" s="188"/>
      <c r="DB2" s="188"/>
      <c r="DC2" s="188"/>
      <c r="DD2" s="188"/>
      <c r="DE2" s="188"/>
      <c r="DF2" s="188"/>
      <c r="DG2" s="188"/>
      <c r="DH2" s="326"/>
    </row>
    <row r="3" spans="1:112" ht="15" customHeight="1">
      <c r="A3" s="183" t="s">
        <v>51</v>
      </c>
      <c r="B3" s="243" t="s">
        <v>240</v>
      </c>
      <c r="C3" s="181" t="s">
        <v>589</v>
      </c>
      <c r="D3" s="46" t="s">
        <v>765</v>
      </c>
      <c r="E3" s="543" t="s">
        <v>986</v>
      </c>
      <c r="F3" s="543" t="s">
        <v>987</v>
      </c>
      <c r="G3" s="195" t="s">
        <v>988</v>
      </c>
      <c r="H3" s="552" t="s">
        <v>989</v>
      </c>
      <c r="I3" s="199" t="s">
        <v>990</v>
      </c>
      <c r="J3" s="553" t="s">
        <v>991</v>
      </c>
      <c r="K3" s="543" t="s">
        <v>992</v>
      </c>
      <c r="L3" s="195" t="s">
        <v>993</v>
      </c>
      <c r="M3" s="563" t="s">
        <v>994</v>
      </c>
      <c r="N3" s="549" t="s">
        <v>1431</v>
      </c>
      <c r="O3" s="804" t="s">
        <v>1464</v>
      </c>
      <c r="P3" s="812" t="s">
        <v>1391</v>
      </c>
      <c r="Q3" s="200" t="s">
        <v>995</v>
      </c>
      <c r="R3" s="990"/>
      <c r="S3" s="386">
        <f>COUNT($C7:$Q7)</f>
        <v>15</v>
      </c>
      <c r="T3" s="974"/>
      <c r="U3" s="850">
        <v>1985</v>
      </c>
      <c r="V3" s="148">
        <f>COUNTIFS(C7:Q7,U3,C5:Q5,V2)</f>
        <v>0</v>
      </c>
      <c r="W3" s="149">
        <f>COUNTIFS(C7:Q7,U3,C6:Q6,W2)</f>
        <v>0</v>
      </c>
      <c r="X3" s="508"/>
      <c r="Y3" s="850">
        <v>1985</v>
      </c>
      <c r="Z3" s="149">
        <f>COUNTIFS(C7:Q7,Y3)</f>
        <v>0</v>
      </c>
      <c r="AA3" s="149">
        <f>Z3</f>
        <v>0</v>
      </c>
      <c r="AB3" s="144"/>
      <c r="AC3" s="850" t="s">
        <v>1166</v>
      </c>
      <c r="AD3" s="149">
        <f>SUM(Z9,Z10,Z11,Z12,Z13)</f>
        <v>0</v>
      </c>
      <c r="AE3" s="372">
        <f>AD3/AD7</f>
        <v>0</v>
      </c>
      <c r="AG3" s="870" t="s">
        <v>1466</v>
      </c>
      <c r="AH3" s="224">
        <f>COUNTIFS(C5:Q5,AG3)</f>
        <v>1</v>
      </c>
      <c r="AI3" s="372">
        <f>AH3/AH7</f>
        <v>6.6666666666666666E-2</v>
      </c>
      <c r="AK3" s="907"/>
      <c r="AL3" s="1008" t="s">
        <v>648</v>
      </c>
      <c r="AM3" s="1008" t="s">
        <v>645</v>
      </c>
      <c r="AN3" s="1008" t="s">
        <v>532</v>
      </c>
      <c r="AO3" s="1008" t="s">
        <v>930</v>
      </c>
      <c r="AP3" s="1008" t="s">
        <v>1030</v>
      </c>
      <c r="AQ3" s="1008" t="s">
        <v>1121</v>
      </c>
      <c r="AR3" s="1006" t="s">
        <v>1556</v>
      </c>
      <c r="AS3" s="919"/>
      <c r="AT3" s="43"/>
      <c r="AU3" s="364" t="s">
        <v>648</v>
      </c>
      <c r="AV3" s="364" t="s">
        <v>645</v>
      </c>
      <c r="AW3" s="364" t="s">
        <v>532</v>
      </c>
      <c r="AX3" s="364" t="s">
        <v>930</v>
      </c>
      <c r="AY3" s="364" t="s">
        <v>1030</v>
      </c>
      <c r="AZ3" s="364" t="s">
        <v>1121</v>
      </c>
      <c r="BG3" s="919"/>
      <c r="BI3" s="870" t="s">
        <v>1466</v>
      </c>
      <c r="BJ3" s="42">
        <f>SUMIFS(C23:Q23,C5:Q5,BI3)</f>
        <v>500</v>
      </c>
      <c r="BK3" s="372">
        <f>BJ3/BJ7</f>
        <v>1.3938000984022869E-2</v>
      </c>
      <c r="BO3" s="850">
        <v>1985</v>
      </c>
      <c r="BP3" s="389">
        <f>SUMIFS(C23:Q23, C5:Q5, BP2, C7:Q7,BO3)</f>
        <v>0</v>
      </c>
      <c r="BQ3" s="389">
        <f>SUMIFS(C23:Q23, C6:Q6, BQ2, C7:Q7,BO3)</f>
        <v>0</v>
      </c>
      <c r="BR3" s="224"/>
      <c r="BS3" s="850">
        <v>1985</v>
      </c>
      <c r="BT3" s="389">
        <f>BP3</f>
        <v>0</v>
      </c>
      <c r="BU3" s="389">
        <f>BQ3</f>
        <v>0</v>
      </c>
      <c r="BV3" s="224"/>
      <c r="BW3" s="224"/>
      <c r="BX3" s="224"/>
      <c r="BY3" s="428"/>
      <c r="BZ3" s="850">
        <v>1985</v>
      </c>
      <c r="CA3" s="622">
        <f>SUMIFS(C23:Q23, C7:Q7,BZ3)</f>
        <v>0</v>
      </c>
      <c r="CB3" s="622">
        <f>CA3</f>
        <v>0</v>
      </c>
    </row>
    <row r="4" spans="1:112" ht="15" customHeight="1" outlineLevel="1">
      <c r="A4" s="183" t="s">
        <v>52</v>
      </c>
      <c r="B4" s="241" t="s">
        <v>240</v>
      </c>
      <c r="C4" s="183" t="s">
        <v>590</v>
      </c>
      <c r="D4" s="46" t="s">
        <v>766</v>
      </c>
      <c r="E4" s="543" t="s">
        <v>996</v>
      </c>
      <c r="F4" s="543" t="s">
        <v>997</v>
      </c>
      <c r="G4" s="195" t="s">
        <v>998</v>
      </c>
      <c r="H4" s="553" t="s">
        <v>999</v>
      </c>
      <c r="I4" s="199" t="s">
        <v>1174</v>
      </c>
      <c r="J4" s="553" t="s">
        <v>1000</v>
      </c>
      <c r="K4" s="543" t="s">
        <v>1001</v>
      </c>
      <c r="L4" s="195" t="s">
        <v>1002</v>
      </c>
      <c r="M4" s="543" t="s">
        <v>1120</v>
      </c>
      <c r="N4" s="543" t="s">
        <v>1432</v>
      </c>
      <c r="O4" s="808" t="s">
        <v>1465</v>
      </c>
      <c r="P4" s="813"/>
      <c r="Q4" s="195" t="s">
        <v>1003</v>
      </c>
      <c r="R4" s="990"/>
      <c r="S4" s="371"/>
      <c r="T4" s="940"/>
      <c r="U4" s="850">
        <v>1986</v>
      </c>
      <c r="V4" s="148">
        <f>COUNTIFS(C7:Q7,U4,C5:Q5,V2)</f>
        <v>0</v>
      </c>
      <c r="W4" s="149">
        <f>COUNTIFS(C7:Q7,U4,C6:Q6,W2)</f>
        <v>0</v>
      </c>
      <c r="X4" s="508"/>
      <c r="Y4" s="850">
        <v>1986</v>
      </c>
      <c r="Z4" s="149">
        <f>COUNTIFS(C7:Q7,Y4)</f>
        <v>0</v>
      </c>
      <c r="AA4" s="149">
        <f t="shared" ref="AA4:AA29" si="0">AA3+Z4</f>
        <v>0</v>
      </c>
      <c r="AB4" s="144"/>
      <c r="AC4" s="850" t="s">
        <v>1167</v>
      </c>
      <c r="AD4" s="149">
        <f>SUM(Z14,Z15,Z16,Z17,Z18)</f>
        <v>0</v>
      </c>
      <c r="AE4" s="372">
        <f>AD4/AD7</f>
        <v>0</v>
      </c>
      <c r="AG4" s="870" t="s">
        <v>1174</v>
      </c>
      <c r="AH4" s="224">
        <f>COUNTIFS(C5:Q5,AG4)</f>
        <v>11</v>
      </c>
      <c r="AI4" s="372">
        <f>AH4/AH7</f>
        <v>0.73333333333333328</v>
      </c>
      <c r="AK4" s="870" t="s">
        <v>1466</v>
      </c>
      <c r="AL4" s="219">
        <f>COUNTIFS(C5:Q5,AK4,C18:Q18,AL3)</f>
        <v>0</v>
      </c>
      <c r="AM4" s="219">
        <f>COUNTIFS(C5:Q5,AK4,C18:Q18,AM3)</f>
        <v>1</v>
      </c>
      <c r="AN4" s="219">
        <f>COUNTIFS(C5:Q5,AK4,C18:Q18,AN3)</f>
        <v>0</v>
      </c>
      <c r="AO4" s="219">
        <f>COUNTIFS(C5:Q5,AK4,C18:Q18,AO3)</f>
        <v>0</v>
      </c>
      <c r="AP4" s="219">
        <f>COUNTIFS(C5:Q5,AK4,C18:Q18,AP3)</f>
        <v>0</v>
      </c>
      <c r="AQ4" s="219">
        <f>COUNTIFS(C5:Q5,AK4,C18:Q18,AQ3)</f>
        <v>0</v>
      </c>
      <c r="AR4" s="219">
        <f>SUM(AL4:AQ4)</f>
        <v>1</v>
      </c>
      <c r="AS4" s="405"/>
      <c r="AT4" s="987" t="s">
        <v>1466</v>
      </c>
      <c r="AU4" s="219">
        <f>SUMIFS(C23:Q23,C18:Q18,AU3, C5:Q5,AT4)</f>
        <v>0</v>
      </c>
      <c r="AV4" s="219">
        <f>SUMIFS(C23:Q23,C18:Q18,AV3, C5:Q5,AT4)</f>
        <v>500</v>
      </c>
      <c r="AW4" s="219">
        <f>SUMIFS(C23:Q23,C18:Q18,AW3, C5:Q5,AT4)</f>
        <v>0</v>
      </c>
      <c r="AX4" s="219">
        <f>SUMIFS(C23:Q23,C18:Q18,AX3, C5:Q5,AT4)</f>
        <v>0</v>
      </c>
      <c r="AY4" s="219">
        <f>SUMIFS(C23:Q23,C18:Q18,AY3, C5:Q5,AT4)</f>
        <v>0</v>
      </c>
      <c r="AZ4" s="219">
        <f>SUMIFS(C23:Q23,C18:Q18,AZ3, C5:Q5,AT4)</f>
        <v>0</v>
      </c>
      <c r="BA4" s="364"/>
      <c r="BB4" s="364"/>
      <c r="BC4" s="364"/>
      <c r="BD4" s="364"/>
      <c r="BE4" s="364"/>
      <c r="BF4" s="364"/>
      <c r="BG4" s="405"/>
      <c r="BI4" s="870" t="s">
        <v>1174</v>
      </c>
      <c r="BJ4" s="622">
        <f>SUMIFS(C23:Q23,C5:Q5,BI4)</f>
        <v>33473.75</v>
      </c>
      <c r="BK4" s="954">
        <f>BJ4/BJ7</f>
        <v>0.93311432087787105</v>
      </c>
      <c r="BO4" s="850">
        <v>1986</v>
      </c>
      <c r="BP4" s="389">
        <f>SUMIFS(C23:Q23, C5:Q5, BP2, C7:Q7,BO4)</f>
        <v>0</v>
      </c>
      <c r="BQ4" s="389">
        <f>SUMIFS(C23:Q23, C6:Q6, BQ2, C7:Q7,BO4)</f>
        <v>0</v>
      </c>
      <c r="BS4" s="850">
        <v>1986</v>
      </c>
      <c r="BT4" s="389">
        <f>BP3+BP4</f>
        <v>0</v>
      </c>
      <c r="BU4" s="389">
        <f>BQ3+BQ4</f>
        <v>0</v>
      </c>
      <c r="BV4" s="224"/>
      <c r="BW4" s="224"/>
      <c r="BX4" s="224"/>
      <c r="BY4" s="428"/>
      <c r="BZ4" s="850">
        <v>1986</v>
      </c>
      <c r="CA4" s="622">
        <f>SUMIFS(C23:Q23, C7:Q7,BZ4)</f>
        <v>0</v>
      </c>
      <c r="CB4" s="622">
        <f t="shared" ref="CB4:CB29" si="1">CB3+CA4</f>
        <v>0</v>
      </c>
    </row>
    <row r="5" spans="1:112" s="181" customFormat="1" ht="15" customHeight="1" outlineLevel="1">
      <c r="A5" s="185" t="s">
        <v>1173</v>
      </c>
      <c r="B5" s="243" t="s">
        <v>240</v>
      </c>
      <c r="C5" s="181" t="s">
        <v>729</v>
      </c>
      <c r="D5" s="33" t="s">
        <v>1174</v>
      </c>
      <c r="E5" s="543" t="s">
        <v>1174</v>
      </c>
      <c r="F5" s="543" t="s">
        <v>1174</v>
      </c>
      <c r="G5" s="195" t="s">
        <v>1174</v>
      </c>
      <c r="H5" s="553" t="s">
        <v>1174</v>
      </c>
      <c r="I5" s="199" t="s">
        <v>1174</v>
      </c>
      <c r="J5" s="553" t="s">
        <v>1174</v>
      </c>
      <c r="K5" s="543" t="s">
        <v>1174</v>
      </c>
      <c r="L5" s="195" t="s">
        <v>1174</v>
      </c>
      <c r="M5" s="543" t="s">
        <v>1174</v>
      </c>
      <c r="N5" s="549" t="s">
        <v>1394</v>
      </c>
      <c r="O5" s="809" t="s">
        <v>1466</v>
      </c>
      <c r="P5" s="814" t="s">
        <v>1394</v>
      </c>
      <c r="Q5" s="195" t="s">
        <v>1174</v>
      </c>
      <c r="R5" s="990"/>
      <c r="S5" s="371"/>
      <c r="T5" s="940"/>
      <c r="U5" s="908">
        <v>1987</v>
      </c>
      <c r="V5" s="148">
        <f>COUNTIFS(C7:Q7,U5,C5:Q5,V2)</f>
        <v>0</v>
      </c>
      <c r="W5" s="149">
        <f>COUNTIFS(C7:Q7,U5,C6:Q6,W2)</f>
        <v>0</v>
      </c>
      <c r="X5" s="508"/>
      <c r="Y5" s="908">
        <v>1987</v>
      </c>
      <c r="Z5" s="149">
        <f>COUNTIFS(C7:Q7,Y5)</f>
        <v>0</v>
      </c>
      <c r="AA5" s="149">
        <f t="shared" si="0"/>
        <v>0</v>
      </c>
      <c r="AB5" s="304"/>
      <c r="AC5" s="850" t="s">
        <v>1168</v>
      </c>
      <c r="AD5" s="149">
        <f>SUM(Z19,Z20,Z21,Z22,Z23)</f>
        <v>0</v>
      </c>
      <c r="AE5" s="372">
        <f>AD5/AD7</f>
        <v>0</v>
      </c>
      <c r="AF5" s="188"/>
      <c r="AG5" s="870" t="s">
        <v>729</v>
      </c>
      <c r="AH5" s="224">
        <f>COUNTIFS(C5:Q5,AG5)</f>
        <v>1</v>
      </c>
      <c r="AI5" s="372">
        <f>AH5/AH7</f>
        <v>6.6666666666666666E-2</v>
      </c>
      <c r="AJ5" s="401"/>
      <c r="AK5" s="1005" t="s">
        <v>1235</v>
      </c>
      <c r="AL5" s="1006"/>
      <c r="AM5" s="1006"/>
      <c r="AN5" s="1006"/>
      <c r="AO5" s="1006"/>
      <c r="AP5" s="1006"/>
      <c r="AQ5" s="1006"/>
      <c r="AR5" s="1006"/>
      <c r="AS5" s="919"/>
      <c r="AT5" s="870" t="s">
        <v>1174</v>
      </c>
      <c r="AU5" s="622">
        <f>SUMIFS(C23:Q23,C18:Q18,AU3, C5:Q5,AT5)</f>
        <v>16161</v>
      </c>
      <c r="AV5" s="224">
        <f>SUMIFS(C23:Q23,C18:Q18,AV3, C5:Q5,AT5)</f>
        <v>0</v>
      </c>
      <c r="AW5" s="622">
        <f>SUMIFS(C23:Q23,C18:Q18,AW3, C5:Q5,AT5)</f>
        <v>858</v>
      </c>
      <c r="AX5" s="622">
        <f>SUMIFS(C23:Q23,C18:Q18,AX3, C5:Q5,AT5)</f>
        <v>14134.25</v>
      </c>
      <c r="AY5" s="622">
        <f>SUMIFS(C23:Q23,C18:Q18,AY3, C5:Q5,AT5)</f>
        <v>2320.5</v>
      </c>
      <c r="AZ5" s="622">
        <f>SUMIFS(C23:Q23,C18:Q18,AZ3, C5:Q5,AT5)</f>
        <v>0</v>
      </c>
      <c r="BA5" s="219"/>
      <c r="BB5" s="219"/>
      <c r="BC5" s="219"/>
      <c r="BD5" s="219"/>
      <c r="BE5" s="219"/>
      <c r="BF5" s="219"/>
      <c r="BG5" s="919"/>
      <c r="BH5" s="188"/>
      <c r="BI5" s="870" t="s">
        <v>729</v>
      </c>
      <c r="BJ5" s="622">
        <f>SUMIFS(C23:Q23,C5:Q5,BI5)</f>
        <v>687.4</v>
      </c>
      <c r="BK5" s="954">
        <f>BJ5/BJ7</f>
        <v>1.9161963752834639E-2</v>
      </c>
      <c r="BL5" s="188"/>
      <c r="BM5" s="188"/>
      <c r="BN5" s="401"/>
      <c r="BO5" s="908">
        <v>1987</v>
      </c>
      <c r="BP5" s="389">
        <f>SUMIFS(C23:Q23, C5:Q5, BP2, C7:Q7,BO5)</f>
        <v>0</v>
      </c>
      <c r="BQ5" s="389">
        <f>SUMIFS(C23:Q23, C6:Q6, BQ2, C7:Q7,BO5)</f>
        <v>0</v>
      </c>
      <c r="BR5" s="188"/>
      <c r="BS5" s="908">
        <v>1987</v>
      </c>
      <c r="BT5" s="389">
        <f t="shared" ref="BT5:BT29" si="2">BT4+BP5</f>
        <v>0</v>
      </c>
      <c r="BU5" s="389">
        <f t="shared" ref="BU5:BU29" si="3">BU4+BQ5</f>
        <v>0</v>
      </c>
      <c r="BV5" s="188"/>
      <c r="BW5" s="188"/>
      <c r="BX5" s="188"/>
      <c r="BY5" s="401"/>
      <c r="BZ5" s="908">
        <v>1987</v>
      </c>
      <c r="CA5" s="622">
        <f>SUMIFS(C23:Q23, C7:Q7,BZ5)</f>
        <v>0</v>
      </c>
      <c r="CB5" s="622">
        <f t="shared" si="1"/>
        <v>0</v>
      </c>
      <c r="CC5" s="188"/>
      <c r="CD5" s="401"/>
      <c r="CE5" s="188"/>
      <c r="CF5" s="188"/>
      <c r="CG5" s="188"/>
      <c r="CH5" s="188"/>
      <c r="CI5" s="188"/>
      <c r="CJ5" s="188"/>
      <c r="CK5" s="188"/>
      <c r="CL5" s="188"/>
      <c r="CM5" s="188"/>
      <c r="CN5" s="188"/>
      <c r="CO5" s="188"/>
      <c r="CP5" s="188"/>
      <c r="CQ5" s="188"/>
      <c r="CR5" s="188"/>
      <c r="CS5" s="188"/>
      <c r="CT5" s="188"/>
      <c r="CU5" s="188"/>
      <c r="CV5" s="188"/>
      <c r="CW5" s="188"/>
      <c r="CX5" s="188"/>
      <c r="CY5" s="188"/>
      <c r="CZ5" s="188"/>
      <c r="DA5" s="188"/>
      <c r="DB5" s="188"/>
      <c r="DC5" s="188"/>
      <c r="DD5" s="188"/>
      <c r="DE5" s="188"/>
      <c r="DF5" s="188"/>
      <c r="DG5" s="188"/>
    </row>
    <row r="6" spans="1:112" s="181" customFormat="1" ht="15" customHeight="1" outlineLevel="1">
      <c r="A6" s="185" t="s">
        <v>1259</v>
      </c>
      <c r="B6" s="243" t="s">
        <v>240</v>
      </c>
      <c r="C6" s="188" t="s">
        <v>1229</v>
      </c>
      <c r="D6" s="33" t="s">
        <v>1230</v>
      </c>
      <c r="E6" s="543" t="s">
        <v>1230</v>
      </c>
      <c r="F6" s="543" t="s">
        <v>1230</v>
      </c>
      <c r="G6" s="195" t="s">
        <v>1230</v>
      </c>
      <c r="H6" s="553" t="s">
        <v>1230</v>
      </c>
      <c r="I6" s="199" t="s">
        <v>1230</v>
      </c>
      <c r="J6" s="553" t="s">
        <v>1230</v>
      </c>
      <c r="K6" s="543" t="s">
        <v>1230</v>
      </c>
      <c r="L6" s="195" t="s">
        <v>1230</v>
      </c>
      <c r="M6" s="543" t="s">
        <v>1230</v>
      </c>
      <c r="N6" s="543" t="s">
        <v>1392</v>
      </c>
      <c r="O6" s="810" t="s">
        <v>1463</v>
      </c>
      <c r="P6" s="813" t="s">
        <v>1392</v>
      </c>
      <c r="Q6" s="195" t="s">
        <v>1230</v>
      </c>
      <c r="R6" s="990"/>
      <c r="S6" s="371"/>
      <c r="T6" s="940"/>
      <c r="U6" s="908">
        <v>1988</v>
      </c>
      <c r="V6" s="148">
        <f>COUNTIFS(C7:Q7,U6,C5:Q5,V2)</f>
        <v>0</v>
      </c>
      <c r="W6" s="149">
        <f>COUNTIFS(C7:Q7,U6,C6:Q6,W2)</f>
        <v>0</v>
      </c>
      <c r="X6" s="508"/>
      <c r="Y6" s="908">
        <v>1988</v>
      </c>
      <c r="Z6" s="149">
        <f>COUNTIFS(C7:Q7,Y6)</f>
        <v>0</v>
      </c>
      <c r="AA6" s="149">
        <f t="shared" si="0"/>
        <v>0</v>
      </c>
      <c r="AB6" s="144"/>
      <c r="AC6" s="850" t="s">
        <v>1552</v>
      </c>
      <c r="AD6" s="149">
        <f>SUM(Z24,Z25,Z26,Z27,Z28,Z29,Z30+Z31)</f>
        <v>15</v>
      </c>
      <c r="AE6" s="372">
        <f>AD6/AD7</f>
        <v>1</v>
      </c>
      <c r="AF6" s="188"/>
      <c r="AG6" s="870" t="s">
        <v>1394</v>
      </c>
      <c r="AH6" s="224">
        <f>COUNTIFS(C5:Q5,AG6)</f>
        <v>2</v>
      </c>
      <c r="AI6" s="372">
        <f>AH6/AH7</f>
        <v>0.13333333333333333</v>
      </c>
      <c r="AJ6" s="401"/>
      <c r="AK6" s="870" t="s">
        <v>1174</v>
      </c>
      <c r="AL6" s="224">
        <f>COUNTIFS(C5:Q5,AK6,C18:Q18,AL3)</f>
        <v>2</v>
      </c>
      <c r="AM6" s="224">
        <f>COUNTIFS(C5:Q5,AK6,C18:Q18,AM3)</f>
        <v>0</v>
      </c>
      <c r="AN6" s="224">
        <f>COUNTIFS(C5:Q5,AK6,C18:Q18,AN3)</f>
        <v>1</v>
      </c>
      <c r="AO6" s="224">
        <f>COUNTIFS(C5:Q5,AK6,C18:Q18,AO3)</f>
        <v>7</v>
      </c>
      <c r="AP6" s="224">
        <f>COUNTIFS(C5:Q5,AK6,C18:Q18,AP3)</f>
        <v>1</v>
      </c>
      <c r="AQ6" s="224">
        <f>COUNTIFS(C5:Q5,AK6,C18:Q18,AQ3)</f>
        <v>0</v>
      </c>
      <c r="AR6" s="224">
        <f>SUM(AL6:AQ6)</f>
        <v>11</v>
      </c>
      <c r="AS6" s="428"/>
      <c r="AT6" s="870" t="s">
        <v>729</v>
      </c>
      <c r="AU6" s="622">
        <f>SUMIFS(C23:Q23,C18:Q18,AU3, C5:Q5,AT6)</f>
        <v>0</v>
      </c>
      <c r="AV6" s="224">
        <f>SUMIFS(C23:Q23,C18:Q18,AV3, C5:Q5,AT6)</f>
        <v>0</v>
      </c>
      <c r="AW6" s="622">
        <f>SUMIFS(C23:Q23,C18:Q18,AW3, C5:Q5,AT6)</f>
        <v>687.4</v>
      </c>
      <c r="AX6" s="622">
        <f>SUMIFS(C23:Q23,C18:Q18,AX3, C5:Q5,AT6)</f>
        <v>0</v>
      </c>
      <c r="AY6" s="622">
        <f>SUMIFS(C23:Q23,C18:Q18,AY3, C5:Q5,AT6)</f>
        <v>0</v>
      </c>
      <c r="AZ6" s="622">
        <f>SUMIFS(C23:Q23,C18:Q18,AZ3, C5:Q5,AT6)</f>
        <v>0</v>
      </c>
      <c r="BA6" s="622"/>
      <c r="BB6" s="622"/>
      <c r="BC6" s="622"/>
      <c r="BD6" s="622"/>
      <c r="BE6" s="622"/>
      <c r="BF6" s="622"/>
      <c r="BG6" s="428"/>
      <c r="BH6" s="224"/>
      <c r="BI6" s="870" t="s">
        <v>1394</v>
      </c>
      <c r="BJ6" s="622">
        <f>SUMIFS(C23:Q23,C5:Q5,BI6)</f>
        <v>1212</v>
      </c>
      <c r="BK6" s="954">
        <f>BJ6/BJ7</f>
        <v>3.3785714385271434E-2</v>
      </c>
      <c r="BL6" s="188"/>
      <c r="BM6" s="188"/>
      <c r="BN6" s="401"/>
      <c r="BO6" s="908">
        <v>1988</v>
      </c>
      <c r="BP6" s="389">
        <f>SUMIFS(C23:Q23, C5:Q5, BP2, C7:Q7,BO6)</f>
        <v>0</v>
      </c>
      <c r="BQ6" s="389">
        <f>SUMIFS(C23:Q23, C6:Q6, BQ2, C7:Q7,BO6)</f>
        <v>0</v>
      </c>
      <c r="BR6" s="188"/>
      <c r="BS6" s="908">
        <v>1988</v>
      </c>
      <c r="BT6" s="389">
        <f t="shared" si="2"/>
        <v>0</v>
      </c>
      <c r="BU6" s="389">
        <f t="shared" si="3"/>
        <v>0</v>
      </c>
      <c r="BV6" s="188"/>
      <c r="BW6" s="188"/>
      <c r="BX6" s="188"/>
      <c r="BY6" s="401"/>
      <c r="BZ6" s="908">
        <v>1988</v>
      </c>
      <c r="CA6" s="622">
        <f>SUMIFS(C23:Q23, C7:Q7,BZ6)</f>
        <v>0</v>
      </c>
      <c r="CB6" s="622">
        <f t="shared" si="1"/>
        <v>0</v>
      </c>
      <c r="CC6" s="188"/>
      <c r="CD6" s="428"/>
      <c r="CE6" s="224"/>
      <c r="CF6" s="224"/>
      <c r="CG6" s="224"/>
      <c r="CH6" s="188"/>
      <c r="CI6" s="188"/>
      <c r="CJ6" s="188"/>
      <c r="CK6" s="188"/>
      <c r="CL6" s="188"/>
      <c r="CM6" s="188"/>
      <c r="CN6" s="188"/>
      <c r="CO6" s="188"/>
      <c r="CP6" s="188"/>
      <c r="CQ6" s="188"/>
      <c r="CR6" s="188"/>
      <c r="CS6" s="188"/>
      <c r="CT6" s="188"/>
      <c r="CU6" s="188"/>
      <c r="CV6" s="188"/>
      <c r="CW6" s="188"/>
      <c r="CX6" s="188"/>
      <c r="CY6" s="188"/>
      <c r="CZ6" s="188"/>
      <c r="DA6" s="188"/>
      <c r="DB6" s="188"/>
      <c r="DC6" s="188"/>
      <c r="DD6" s="188"/>
      <c r="DE6" s="188"/>
      <c r="DF6" s="188"/>
      <c r="DG6" s="188"/>
    </row>
    <row r="7" spans="1:112" s="66" customFormat="1" ht="15" customHeight="1" outlineLevel="1">
      <c r="A7" s="184" t="s">
        <v>74</v>
      </c>
      <c r="B7" s="243" t="s">
        <v>240</v>
      </c>
      <c r="C7" s="305">
        <v>2010</v>
      </c>
      <c r="D7" s="402">
        <v>2008</v>
      </c>
      <c r="E7" s="544">
        <v>2007</v>
      </c>
      <c r="F7" s="544">
        <v>2008</v>
      </c>
      <c r="G7" s="349">
        <v>2011</v>
      </c>
      <c r="H7" s="554">
        <v>2008</v>
      </c>
      <c r="I7" s="350">
        <v>2009</v>
      </c>
      <c r="J7" s="554">
        <v>2008</v>
      </c>
      <c r="K7" s="544">
        <v>2007</v>
      </c>
      <c r="L7" s="349">
        <v>2010</v>
      </c>
      <c r="M7" s="544">
        <v>2006</v>
      </c>
      <c r="N7" s="690">
        <v>2008</v>
      </c>
      <c r="O7" s="696">
        <v>2012</v>
      </c>
      <c r="P7" s="690">
        <v>2012</v>
      </c>
      <c r="Q7" s="349">
        <v>2009</v>
      </c>
      <c r="R7" s="993"/>
      <c r="S7" s="371"/>
      <c r="T7" s="940"/>
      <c r="U7" s="850">
        <v>1989</v>
      </c>
      <c r="V7" s="148">
        <f>COUNTIFS(C7:Q7,U7,C5:Q5,V2)</f>
        <v>0</v>
      </c>
      <c r="W7" s="149">
        <f>COUNTIFS(C7:Q7,U7,C6:Q6,W2)</f>
        <v>0</v>
      </c>
      <c r="X7" s="508"/>
      <c r="Y7" s="850">
        <v>1989</v>
      </c>
      <c r="Z7" s="149">
        <f>COUNTIFS(C7:Q7,Y7)</f>
        <v>0</v>
      </c>
      <c r="AA7" s="149">
        <f t="shared" si="0"/>
        <v>0</v>
      </c>
      <c r="AB7" s="144"/>
      <c r="AC7" s="909" t="s">
        <v>1556</v>
      </c>
      <c r="AD7" s="152">
        <f>SUM(AD2:AD6)</f>
        <v>15</v>
      </c>
      <c r="AE7" s="397">
        <f>SUM(AE2:AE6)</f>
        <v>1</v>
      </c>
      <c r="AF7" s="224"/>
      <c r="AG7" s="362" t="s">
        <v>1556</v>
      </c>
      <c r="AH7" s="362">
        <f>SUM(AH3:AH6)</f>
        <v>15</v>
      </c>
      <c r="AI7" s="397">
        <f>SUM(AI3:AI6)</f>
        <v>0.99999999999999989</v>
      </c>
      <c r="AJ7" s="428"/>
      <c r="AK7" s="1005" t="s">
        <v>1235</v>
      </c>
      <c r="AL7" s="1007"/>
      <c r="AM7" s="1007"/>
      <c r="AN7" s="1007"/>
      <c r="AO7" s="1007"/>
      <c r="AP7" s="1007"/>
      <c r="AQ7" s="1007"/>
      <c r="AR7" s="1007"/>
      <c r="AS7" s="927"/>
      <c r="AT7" s="870" t="s">
        <v>1394</v>
      </c>
      <c r="AU7" s="622">
        <f>SUMIFS(C23:Q23,C18:Q18,AU3, C5:Q5,AT7)</f>
        <v>1212</v>
      </c>
      <c r="AV7" s="389">
        <f>SUMIFS(C23:Q23,C18:Q18,AV3, C5:Q5,AT7)</f>
        <v>0</v>
      </c>
      <c r="AW7" s="622">
        <f>SUMIFS(C23:Q23,C18:Q18,AW3, C5:Q5,AT7)</f>
        <v>0</v>
      </c>
      <c r="AX7" s="622">
        <f>SUMIFS(C23:Q23,C18:Q18,AX3, C5:Q5,AT7)</f>
        <v>0</v>
      </c>
      <c r="AY7" s="622">
        <f>SUMIFS(C23:Q23,C18:Q18,AY3, C5:Q5,AT7)</f>
        <v>0</v>
      </c>
      <c r="AZ7" s="622">
        <f>SUMIFS(C23:Q23,C18:Q18,AZ3, C5:Q5,AT7)</f>
        <v>0</v>
      </c>
      <c r="BA7" s="622"/>
      <c r="BB7" s="622"/>
      <c r="BC7" s="622"/>
      <c r="BD7" s="622"/>
      <c r="BE7" s="622"/>
      <c r="BF7" s="622"/>
      <c r="BG7" s="927"/>
      <c r="BH7" s="224"/>
      <c r="BI7" s="362" t="s">
        <v>1570</v>
      </c>
      <c r="BJ7" s="390">
        <f>SUM(BJ3:BJ6)</f>
        <v>35873.15</v>
      </c>
      <c r="BK7" s="988">
        <f>SUM(BK3:BK6)</f>
        <v>1</v>
      </c>
      <c r="BL7" s="224"/>
      <c r="BM7" s="224"/>
      <c r="BN7" s="428"/>
      <c r="BO7" s="850">
        <v>1989</v>
      </c>
      <c r="BP7" s="389">
        <f>SUMIFS(C23:Q23, C5:Q5, BP2, C7:Q7,BO7)</f>
        <v>0</v>
      </c>
      <c r="BQ7" s="389">
        <f>SUMIFS(C23:Q23, C6:Q6, BQ2, C7:Q7,BO7)</f>
        <v>0</v>
      </c>
      <c r="BR7" s="188"/>
      <c r="BS7" s="850">
        <v>1989</v>
      </c>
      <c r="BT7" s="389">
        <f t="shared" si="2"/>
        <v>0</v>
      </c>
      <c r="BU7" s="389">
        <f t="shared" si="3"/>
        <v>0</v>
      </c>
      <c r="BV7" s="188"/>
      <c r="BW7" s="188"/>
      <c r="BX7" s="188"/>
      <c r="BY7" s="401"/>
      <c r="BZ7" s="850">
        <v>1989</v>
      </c>
      <c r="CA7" s="622">
        <f>SUMIFS(C23:Q23, C7:Q7,BZ7)</f>
        <v>0</v>
      </c>
      <c r="CB7" s="622">
        <f t="shared" si="1"/>
        <v>0</v>
      </c>
      <c r="CC7" s="224"/>
      <c r="CD7" s="428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</row>
    <row r="8" spans="1:112" ht="15" customHeight="1" outlineLevel="1">
      <c r="A8" s="183" t="s">
        <v>53</v>
      </c>
      <c r="B8" s="243" t="s">
        <v>240</v>
      </c>
      <c r="C8" s="183" t="s">
        <v>591</v>
      </c>
      <c r="D8" s="46" t="s">
        <v>767</v>
      </c>
      <c r="E8" s="543" t="s">
        <v>1004</v>
      </c>
      <c r="F8" s="543" t="s">
        <v>997</v>
      </c>
      <c r="G8" s="195" t="s">
        <v>1005</v>
      </c>
      <c r="H8" s="553" t="s">
        <v>1006</v>
      </c>
      <c r="I8" s="199" t="s">
        <v>1007</v>
      </c>
      <c r="J8" s="552" t="s">
        <v>1008</v>
      </c>
      <c r="K8" s="543" t="s">
        <v>1009</v>
      </c>
      <c r="L8" s="195" t="s">
        <v>1010</v>
      </c>
      <c r="M8" s="543" t="s">
        <v>1011</v>
      </c>
      <c r="N8" s="543" t="s">
        <v>1431</v>
      </c>
      <c r="O8" s="683" t="s">
        <v>1464</v>
      </c>
      <c r="P8" s="543"/>
      <c r="Q8" s="195" t="s">
        <v>1012</v>
      </c>
      <c r="R8" s="990"/>
      <c r="S8" s="371"/>
      <c r="T8" s="940"/>
      <c r="U8" s="909">
        <v>1990</v>
      </c>
      <c r="V8" s="148">
        <f>COUNTIFS(C7:Q7,U8,C5:Q5,V2)</f>
        <v>0</v>
      </c>
      <c r="W8" s="149">
        <f>COUNTIFS(C7:Q7,U8,C6:Q6,W2)</f>
        <v>0</v>
      </c>
      <c r="X8" s="508"/>
      <c r="Y8" s="909">
        <v>1990</v>
      </c>
      <c r="Z8" s="379">
        <f>COUNTIFS(C7:Q7,Y8)</f>
        <v>0</v>
      </c>
      <c r="AA8" s="379">
        <f t="shared" si="0"/>
        <v>0</v>
      </c>
      <c r="AB8" s="142"/>
      <c r="AC8" s="377"/>
      <c r="AD8" s="144"/>
      <c r="AE8" s="144"/>
      <c r="AF8" s="224"/>
      <c r="AG8" s="224"/>
      <c r="AH8" s="224"/>
      <c r="AI8" s="224"/>
      <c r="AK8" s="870" t="s">
        <v>729</v>
      </c>
      <c r="AL8" s="224">
        <f>COUNTIFS(C5:Q5,AK8,C18:Q18,AL3)</f>
        <v>0</v>
      </c>
      <c r="AM8" s="224">
        <f>COUNTIFS(C5:Q5,AK8,C18:Q18,AM3)</f>
        <v>0</v>
      </c>
      <c r="AN8" s="224">
        <f>COUNTIFS(C5:Q5,AK8,C18:Q18,AN3)</f>
        <v>1</v>
      </c>
      <c r="AO8" s="224">
        <f>COUNTIFS(C5:Q5,AK8,C18:Q18,AO3)</f>
        <v>0</v>
      </c>
      <c r="AP8" s="224">
        <f>COUNTIFS(C5:Q5,AK8,C18:Q18,AP3)</f>
        <v>0</v>
      </c>
      <c r="AQ8" s="224">
        <f>COUNTIFS(C5:Q5,AK8,C18:Q18,AQ3)</f>
        <v>0</v>
      </c>
      <c r="AR8" s="224">
        <f>SUM(AL8:AQ8)</f>
        <v>1</v>
      </c>
      <c r="AS8" s="428"/>
      <c r="AT8" s="1010" t="s">
        <v>1163</v>
      </c>
      <c r="AU8" s="622">
        <f t="shared" ref="AU8:AZ8" si="4">SUM(AU4:AU7)</f>
        <v>17373</v>
      </c>
      <c r="AV8" s="389">
        <f t="shared" si="4"/>
        <v>500</v>
      </c>
      <c r="AW8" s="622">
        <f t="shared" si="4"/>
        <v>1545.4</v>
      </c>
      <c r="AX8" s="622">
        <f t="shared" si="4"/>
        <v>14134.25</v>
      </c>
      <c r="AY8" s="622">
        <f t="shared" si="4"/>
        <v>2320.5</v>
      </c>
      <c r="AZ8" s="622">
        <f t="shared" si="4"/>
        <v>0</v>
      </c>
      <c r="BA8" s="622">
        <f>SUM(AU8:AZ8)</f>
        <v>35873.15</v>
      </c>
      <c r="BB8" s="622"/>
      <c r="BC8" s="622"/>
      <c r="BD8" s="622"/>
      <c r="BE8" s="622"/>
      <c r="BF8" s="622"/>
      <c r="BG8" s="428"/>
      <c r="BH8" s="224"/>
      <c r="BL8" s="224"/>
      <c r="BM8" s="224"/>
      <c r="BN8" s="428"/>
      <c r="BO8" s="909">
        <v>1990</v>
      </c>
      <c r="BP8" s="389">
        <f>SUMIFS(C23:Q23, C5:Q5, BP2, C7:Q7,BO8)</f>
        <v>0</v>
      </c>
      <c r="BQ8" s="389">
        <f>SUMIFS(C23:Q23, C6:Q6, BQ2, C7:Q7,BO8)</f>
        <v>0</v>
      </c>
      <c r="BR8" s="224"/>
      <c r="BS8" s="909">
        <v>1990</v>
      </c>
      <c r="BT8" s="389">
        <f t="shared" si="2"/>
        <v>0</v>
      </c>
      <c r="BU8" s="389">
        <f t="shared" si="3"/>
        <v>0</v>
      </c>
      <c r="BZ8" s="909">
        <v>1990</v>
      </c>
      <c r="CA8" s="622">
        <f>SUMIFS(C23:Q23, C7:Q7,BZ8)</f>
        <v>0</v>
      </c>
      <c r="CB8" s="622">
        <f t="shared" si="1"/>
        <v>0</v>
      </c>
      <c r="CC8" s="224"/>
      <c r="CD8" s="428"/>
      <c r="CE8" s="224"/>
      <c r="CF8" s="224"/>
      <c r="CG8" s="224"/>
    </row>
    <row r="9" spans="1:112" ht="15" customHeight="1" outlineLevel="1">
      <c r="A9" s="183" t="s">
        <v>54</v>
      </c>
      <c r="B9" s="243" t="s">
        <v>240</v>
      </c>
      <c r="D9" s="46" t="s">
        <v>768</v>
      </c>
      <c r="E9" s="543" t="s">
        <v>912</v>
      </c>
      <c r="F9" s="549" t="s">
        <v>914</v>
      </c>
      <c r="G9" s="201" t="s">
        <v>914</v>
      </c>
      <c r="H9" s="552" t="s">
        <v>1013</v>
      </c>
      <c r="I9" s="199" t="s">
        <v>1014</v>
      </c>
      <c r="J9" s="549" t="s">
        <v>1015</v>
      </c>
      <c r="K9" s="549" t="s">
        <v>1016</v>
      </c>
      <c r="L9" s="200" t="s">
        <v>1017</v>
      </c>
      <c r="M9" s="549" t="s">
        <v>1018</v>
      </c>
      <c r="N9" s="549" t="s">
        <v>1433</v>
      </c>
      <c r="O9" s="684"/>
      <c r="P9" s="27" t="s">
        <v>1393</v>
      </c>
      <c r="Q9" s="201" t="s">
        <v>1019</v>
      </c>
      <c r="R9" s="990"/>
      <c r="S9" s="371"/>
      <c r="T9" s="940"/>
      <c r="U9" s="850">
        <v>1991</v>
      </c>
      <c r="V9" s="148">
        <f>COUNTIFS(C7:Q7,U9,C5:Q5,V2)</f>
        <v>0</v>
      </c>
      <c r="W9" s="149">
        <f>COUNTIFS(C7:Q7,U9,C6:Q6,W2)</f>
        <v>0</v>
      </c>
      <c r="X9" s="508"/>
      <c r="Y9" s="850">
        <v>1991</v>
      </c>
      <c r="Z9" s="149">
        <f>COUNTIFS(C7:Q7,Y9)</f>
        <v>0</v>
      </c>
      <c r="AA9" s="149">
        <f t="shared" si="0"/>
        <v>0</v>
      </c>
      <c r="AB9" s="144"/>
      <c r="AC9" s="144"/>
      <c r="AD9" s="144"/>
      <c r="AE9" s="144"/>
      <c r="AF9" s="224"/>
      <c r="AG9" s="224"/>
      <c r="AH9" s="224"/>
      <c r="AI9" s="224"/>
      <c r="AK9" s="1005" t="s">
        <v>1235</v>
      </c>
      <c r="AL9" s="1007"/>
      <c r="AM9" s="1007"/>
      <c r="AN9" s="1007"/>
      <c r="AO9" s="1007"/>
      <c r="AP9" s="1007"/>
      <c r="AQ9" s="1007"/>
      <c r="AR9" s="1007"/>
      <c r="AS9" s="927"/>
      <c r="AT9" s="622"/>
      <c r="AU9" s="622"/>
      <c r="AV9" s="622"/>
      <c r="AW9" s="622"/>
      <c r="AX9" s="622"/>
      <c r="AY9" s="622"/>
      <c r="AZ9" s="622"/>
      <c r="BA9" s="622"/>
      <c r="BB9" s="622"/>
      <c r="BC9" s="622"/>
      <c r="BD9" s="622"/>
      <c r="BE9" s="622"/>
      <c r="BF9" s="622"/>
      <c r="BG9" s="927"/>
      <c r="BH9" s="224"/>
      <c r="BI9" s="224"/>
      <c r="BJ9" s="224"/>
      <c r="BK9" s="224"/>
      <c r="BL9" s="224"/>
      <c r="BM9" s="224"/>
      <c r="BN9" s="428"/>
      <c r="BO9" s="850">
        <v>1991</v>
      </c>
      <c r="BP9" s="389">
        <f>SUMIFS(C23:Q23, C5:Q5, BP2, C7:Q7,BO9)</f>
        <v>0</v>
      </c>
      <c r="BQ9" s="389">
        <f>SUMIFS(C23:Q23, C6:Q6, BQ2, C7:Q7,BO9)</f>
        <v>0</v>
      </c>
      <c r="BR9" s="224"/>
      <c r="BS9" s="850">
        <v>1991</v>
      </c>
      <c r="BT9" s="389">
        <f t="shared" si="2"/>
        <v>0</v>
      </c>
      <c r="BU9" s="389">
        <f t="shared" si="3"/>
        <v>0</v>
      </c>
      <c r="BV9" s="224"/>
      <c r="BW9" s="224"/>
      <c r="BX9" s="224"/>
      <c r="BY9" s="428"/>
      <c r="BZ9" s="850">
        <v>1991</v>
      </c>
      <c r="CA9" s="622">
        <f>SUMIFS(C23:Q23, C7:Q7,BZ9)</f>
        <v>0</v>
      </c>
      <c r="CB9" s="622">
        <f t="shared" si="1"/>
        <v>0</v>
      </c>
      <c r="CC9" s="224"/>
      <c r="CD9" s="428"/>
      <c r="CE9" s="224"/>
      <c r="CF9" s="224"/>
      <c r="CG9" s="224"/>
    </row>
    <row r="10" spans="1:112" s="20" customFormat="1" ht="15" customHeight="1" outlineLevel="1">
      <c r="A10" s="197" t="s">
        <v>55</v>
      </c>
      <c r="B10" s="242" t="s">
        <v>240</v>
      </c>
      <c r="C10" s="234" t="s">
        <v>545</v>
      </c>
      <c r="D10" s="107"/>
      <c r="E10" s="545" t="s">
        <v>1020</v>
      </c>
      <c r="F10" s="545" t="s">
        <v>1021</v>
      </c>
      <c r="G10" s="202" t="s">
        <v>1022</v>
      </c>
      <c r="H10" s="555" t="s">
        <v>1023</v>
      </c>
      <c r="I10" s="203" t="s">
        <v>1024</v>
      </c>
      <c r="J10" s="555" t="s">
        <v>972</v>
      </c>
      <c r="K10" s="545" t="s">
        <v>1025</v>
      </c>
      <c r="L10" s="202" t="s">
        <v>1026</v>
      </c>
      <c r="M10" s="545" t="s">
        <v>1027</v>
      </c>
      <c r="N10" s="545" t="s">
        <v>1434</v>
      </c>
      <c r="O10" s="697" t="s">
        <v>205</v>
      </c>
      <c r="P10" s="545"/>
      <c r="Q10" s="204" t="s">
        <v>1028</v>
      </c>
      <c r="R10" s="994"/>
      <c r="S10" s="371"/>
      <c r="T10" s="940"/>
      <c r="U10" s="850">
        <v>1992</v>
      </c>
      <c r="V10" s="219">
        <f>COUNTIFS(C7:Q7,U10,C5:Q5,V2)</f>
        <v>0</v>
      </c>
      <c r="W10" s="224">
        <f>COUNTIFS(C7:Q7,U10,C6:Q6,W2)</f>
        <v>0</v>
      </c>
      <c r="X10" s="428"/>
      <c r="Y10" s="850">
        <v>1992</v>
      </c>
      <c r="Z10" s="149">
        <f>COUNTIFS(C7:Q7,Y10)</f>
        <v>0</v>
      </c>
      <c r="AA10" s="149">
        <f t="shared" si="0"/>
        <v>0</v>
      </c>
      <c r="AB10" s="144"/>
      <c r="AC10" s="149"/>
      <c r="AD10" s="149"/>
      <c r="AE10" s="149"/>
      <c r="AF10" s="224"/>
      <c r="AG10" s="224"/>
      <c r="AH10" s="224"/>
      <c r="AI10" s="224"/>
      <c r="AJ10" s="418"/>
      <c r="AK10" s="364" t="s">
        <v>1394</v>
      </c>
      <c r="AL10" s="389">
        <f>COUNTIFS(C5:Q5,AK10,C18:Q18,AL3)</f>
        <v>2</v>
      </c>
      <c r="AM10" s="389">
        <f>COUNTIFS(C5:Q5,AK10,C18:Q18,AM3)</f>
        <v>0</v>
      </c>
      <c r="AN10" s="389">
        <f>COUNTIFS(C5:Q5,AK10,C18:Q18,AN3)</f>
        <v>0</v>
      </c>
      <c r="AO10" s="389">
        <f>COUNTIFS(C5:Q5,AK10,C18:Q18,AO3)</f>
        <v>0</v>
      </c>
      <c r="AP10" s="389">
        <f>COUNTIFS(C5:Q5,AK10,C18:Q18,AP3)</f>
        <v>0</v>
      </c>
      <c r="AQ10" s="389">
        <f>COUNTIFS(C5:Q5,AK10,C18:Q18,AQ3)</f>
        <v>0</v>
      </c>
      <c r="AR10" s="389">
        <f>SUM(AL10:AQ10)</f>
        <v>2</v>
      </c>
      <c r="AS10" s="963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963"/>
      <c r="BH10" s="188"/>
      <c r="BI10" s="224"/>
      <c r="BJ10" s="224"/>
      <c r="BK10" s="224"/>
      <c r="BL10" s="224"/>
      <c r="BM10" s="224"/>
      <c r="BN10" s="428"/>
      <c r="BO10" s="850">
        <v>1992</v>
      </c>
      <c r="BP10" s="389">
        <f>SUMIFS(C23:Q23, C5:Q5, BP2, C7:Q7,BO10)</f>
        <v>0</v>
      </c>
      <c r="BQ10" s="389">
        <f>SUMIFS(C23:Q23, C6:Q6, BQ2, C7:Q7,BO10)</f>
        <v>0</v>
      </c>
      <c r="BR10" s="224"/>
      <c r="BS10" s="850">
        <v>1992</v>
      </c>
      <c r="BT10" s="389">
        <f t="shared" si="2"/>
        <v>0</v>
      </c>
      <c r="BU10" s="389">
        <f t="shared" si="3"/>
        <v>0</v>
      </c>
      <c r="BV10" s="224"/>
      <c r="BW10" s="224"/>
      <c r="BX10" s="224"/>
      <c r="BY10" s="428"/>
      <c r="BZ10" s="850">
        <v>1992</v>
      </c>
      <c r="CA10" s="622">
        <f>SUMIFS(C23:Q23, C7:Q7,BZ10)</f>
        <v>0</v>
      </c>
      <c r="CB10" s="622">
        <f t="shared" si="1"/>
        <v>0</v>
      </c>
      <c r="CC10" s="224"/>
      <c r="CD10" s="401"/>
      <c r="CE10" s="188"/>
      <c r="CF10" s="188"/>
      <c r="CG10" s="188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</row>
    <row r="11" spans="1:112" ht="15" customHeight="1" outlineLevel="1">
      <c r="A11" s="183" t="s">
        <v>3</v>
      </c>
      <c r="B11" s="243" t="s">
        <v>240</v>
      </c>
      <c r="C11" s="185" t="s">
        <v>592</v>
      </c>
      <c r="D11" s="46" t="s">
        <v>592</v>
      </c>
      <c r="E11" s="543" t="s">
        <v>1029</v>
      </c>
      <c r="F11" s="549" t="s">
        <v>926</v>
      </c>
      <c r="G11" s="201" t="s">
        <v>926</v>
      </c>
      <c r="H11" s="553" t="s">
        <v>926</v>
      </c>
      <c r="I11" s="199" t="s">
        <v>926</v>
      </c>
      <c r="J11" s="553" t="s">
        <v>926</v>
      </c>
      <c r="K11" s="543" t="s">
        <v>926</v>
      </c>
      <c r="L11" s="195" t="s">
        <v>926</v>
      </c>
      <c r="M11" s="543" t="s">
        <v>926</v>
      </c>
      <c r="N11" s="543" t="s">
        <v>1435</v>
      </c>
      <c r="O11" s="683" t="s">
        <v>592</v>
      </c>
      <c r="P11" s="543"/>
      <c r="Q11" s="201" t="s">
        <v>926</v>
      </c>
      <c r="R11" s="990"/>
      <c r="S11" s="371"/>
      <c r="T11" s="940"/>
      <c r="U11" s="850">
        <v>1993</v>
      </c>
      <c r="V11" s="219">
        <f>COUNTIFS(C7:Q7,U11,C5:Q5,V2)</f>
        <v>0</v>
      </c>
      <c r="W11" s="224">
        <f>COUNTIFS(C7:Q7,U11,C6:Q6,W2)</f>
        <v>0</v>
      </c>
      <c r="X11" s="428"/>
      <c r="Y11" s="850">
        <v>1993</v>
      </c>
      <c r="Z11" s="149">
        <f>COUNTIFS(C7:Q7,Y11)</f>
        <v>0</v>
      </c>
      <c r="AA11" s="149">
        <f t="shared" si="0"/>
        <v>0</v>
      </c>
      <c r="AB11" s="144"/>
      <c r="AC11" s="149"/>
      <c r="AD11" s="149"/>
      <c r="AE11" s="149"/>
      <c r="AK11" s="95"/>
      <c r="AL11" s="389"/>
      <c r="AM11" s="389"/>
      <c r="AN11" s="389"/>
      <c r="AO11" s="389"/>
      <c r="AP11" s="389"/>
      <c r="AQ11" s="389"/>
      <c r="AR11" s="389"/>
      <c r="AS11" s="963"/>
      <c r="BG11" s="963"/>
      <c r="BI11" s="224"/>
      <c r="BJ11" s="224"/>
      <c r="BK11" s="224"/>
      <c r="BO11" s="850">
        <v>1993</v>
      </c>
      <c r="BP11" s="389">
        <f>SUMIFS(C23:Q23, C5:Q5, BP2, C7:Q7,BO11)</f>
        <v>0</v>
      </c>
      <c r="BQ11" s="389">
        <f>SUMIFS(C23:Q23, C6:Q6, BQ2, C7:Q7,BO11)</f>
        <v>0</v>
      </c>
      <c r="BR11" s="224"/>
      <c r="BS11" s="850">
        <v>1993</v>
      </c>
      <c r="BT11" s="389">
        <f t="shared" si="2"/>
        <v>0</v>
      </c>
      <c r="BU11" s="389">
        <f t="shared" si="3"/>
        <v>0</v>
      </c>
      <c r="BV11" s="224"/>
      <c r="BW11" s="224"/>
      <c r="BX11" s="224"/>
      <c r="BY11" s="428"/>
      <c r="BZ11" s="850">
        <v>1993</v>
      </c>
      <c r="CA11" s="622">
        <f>SUMIFS(C23:Q23, C7:Q7,BZ11)</f>
        <v>0</v>
      </c>
      <c r="CB11" s="622">
        <f t="shared" si="1"/>
        <v>0</v>
      </c>
    </row>
    <row r="12" spans="1:112" ht="15" customHeight="1">
      <c r="N12" s="258"/>
      <c r="O12" s="682"/>
      <c r="R12" s="990"/>
      <c r="S12" s="371"/>
      <c r="T12" s="940"/>
      <c r="U12" s="850">
        <v>1994</v>
      </c>
      <c r="V12" s="219">
        <f>COUNTIFS(C7:Q7,U12,C5:Q5,V2)</f>
        <v>0</v>
      </c>
      <c r="W12" s="224">
        <f>COUNTIFS(C7:Q7,U12,C6:Q6,W2)</f>
        <v>0</v>
      </c>
      <c r="X12" s="428"/>
      <c r="Y12" s="850">
        <v>1994</v>
      </c>
      <c r="Z12" s="149">
        <f>COUNTIFS(C7:Q7,Y12)</f>
        <v>0</v>
      </c>
      <c r="AA12" s="149">
        <f t="shared" si="0"/>
        <v>0</v>
      </c>
      <c r="AB12" s="149"/>
      <c r="AC12" s="144"/>
      <c r="AD12" s="144"/>
      <c r="AE12" s="144"/>
      <c r="AK12" s="989" t="s">
        <v>1556</v>
      </c>
      <c r="AL12" s="389">
        <f>SUM(AL6:AL10)</f>
        <v>4</v>
      </c>
      <c r="AM12" s="389">
        <f>AM4+AM6+AM8+AM10</f>
        <v>1</v>
      </c>
      <c r="AN12" s="389">
        <f>SUM(AN6:AN10)</f>
        <v>2</v>
      </c>
      <c r="AO12" s="389">
        <f>SUM(AO6:AO10)</f>
        <v>7</v>
      </c>
      <c r="AP12" s="389">
        <f>SUM(AP6:AP10)</f>
        <v>1</v>
      </c>
      <c r="AQ12" s="389">
        <f>SUM(AQ6:AQ10)</f>
        <v>0</v>
      </c>
      <c r="AR12" s="389">
        <f>SUM(AL12:AQ12)</f>
        <v>15</v>
      </c>
      <c r="AS12" s="963"/>
      <c r="BG12" s="963"/>
      <c r="BO12" s="850">
        <v>1994</v>
      </c>
      <c r="BP12" s="389">
        <f>SUMIFS(C23:Q23, C5:Q5, BP2, C7:Q7,BO12)</f>
        <v>0</v>
      </c>
      <c r="BQ12" s="389">
        <f>SUMIFS(C23:Q23, C6:Q6, BQ2, C7:Q7,BO12)</f>
        <v>0</v>
      </c>
      <c r="BS12" s="850">
        <v>1994</v>
      </c>
      <c r="BT12" s="389">
        <f t="shared" si="2"/>
        <v>0</v>
      </c>
      <c r="BU12" s="389">
        <f t="shared" si="3"/>
        <v>0</v>
      </c>
      <c r="BV12" s="224"/>
      <c r="BW12" s="224"/>
      <c r="BX12" s="224"/>
      <c r="BY12" s="428"/>
      <c r="BZ12" s="850">
        <v>1994</v>
      </c>
      <c r="CA12" s="622">
        <f>SUMIFS(C23:Q23, C7:Q7,BZ12)</f>
        <v>0</v>
      </c>
      <c r="CB12" s="622">
        <f t="shared" si="1"/>
        <v>0</v>
      </c>
    </row>
    <row r="13" spans="1:112" s="69" customFormat="1" ht="15" customHeight="1">
      <c r="A13" s="182" t="s">
        <v>67</v>
      </c>
      <c r="B13" s="54"/>
      <c r="C13" s="537"/>
      <c r="D13" s="64"/>
      <c r="E13" s="158"/>
      <c r="F13" s="158"/>
      <c r="G13" s="540"/>
      <c r="H13" s="157"/>
      <c r="I13" s="561"/>
      <c r="J13" s="157"/>
      <c r="K13" s="158"/>
      <c r="L13" s="540"/>
      <c r="M13" s="158"/>
      <c r="N13" s="805"/>
      <c r="O13" s="807"/>
      <c r="P13" s="805"/>
      <c r="Q13" s="807"/>
      <c r="R13" s="990"/>
      <c r="S13" s="371"/>
      <c r="T13" s="940"/>
      <c r="U13" s="850">
        <v>1995</v>
      </c>
      <c r="V13" s="219">
        <f>COUNTIFS(C7:Q7,U13,C5:Q5,V2)</f>
        <v>0</v>
      </c>
      <c r="W13" s="224">
        <f>COUNTIFS(C7:Q7,U13,C6:Q6,W2)</f>
        <v>0</v>
      </c>
      <c r="X13" s="428"/>
      <c r="Y13" s="850">
        <v>1995</v>
      </c>
      <c r="Z13" s="149">
        <f>COUNTIFS(C7:Q7,Y13)</f>
        <v>0</v>
      </c>
      <c r="AA13" s="149">
        <f t="shared" si="0"/>
        <v>0</v>
      </c>
      <c r="AB13" s="149"/>
      <c r="AC13" s="144"/>
      <c r="AD13" s="144"/>
      <c r="AE13" s="144"/>
      <c r="AF13" s="188"/>
      <c r="AG13" s="188"/>
      <c r="AH13" s="188"/>
      <c r="AI13" s="188"/>
      <c r="AJ13" s="401"/>
      <c r="AK13" s="1006" t="s">
        <v>1566</v>
      </c>
      <c r="AL13" s="1007">
        <f>AL12/AR12</f>
        <v>0.26666666666666666</v>
      </c>
      <c r="AM13" s="1007">
        <f>AM12/AR12</f>
        <v>6.6666666666666666E-2</v>
      </c>
      <c r="AN13" s="1007">
        <f>AN12/AR12</f>
        <v>0.13333333333333333</v>
      </c>
      <c r="AO13" s="1007">
        <f>AO12/AR12</f>
        <v>0.46666666666666667</v>
      </c>
      <c r="AP13" s="1007">
        <f>AP12/AR12</f>
        <v>6.6666666666666666E-2</v>
      </c>
      <c r="AQ13" s="1007">
        <f>AQ12/AR12</f>
        <v>0</v>
      </c>
      <c r="AR13" s="1007">
        <f>SUM(AL13:AQ13)</f>
        <v>1</v>
      </c>
      <c r="AS13" s="927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927"/>
      <c r="BH13" s="188"/>
      <c r="BI13" s="188"/>
      <c r="BJ13" s="188"/>
      <c r="BK13" s="188"/>
      <c r="BL13" s="188"/>
      <c r="BM13" s="188"/>
      <c r="BN13" s="418"/>
      <c r="BO13" s="850">
        <v>1995</v>
      </c>
      <c r="BP13" s="389">
        <f>SUMIFS(C23:Q23, C5:Q5, BP2, C7:Q7,BO13)</f>
        <v>0</v>
      </c>
      <c r="BQ13" s="389">
        <f>SUMIFS(C23:Q23, C6:Q6, BQ2, C7:Q7,BO13)</f>
        <v>0</v>
      </c>
      <c r="BR13" s="188"/>
      <c r="BS13" s="850">
        <v>1995</v>
      </c>
      <c r="BT13" s="389">
        <f t="shared" si="2"/>
        <v>0</v>
      </c>
      <c r="BU13" s="389">
        <f t="shared" si="3"/>
        <v>0</v>
      </c>
      <c r="BV13" s="188"/>
      <c r="BW13" s="188"/>
      <c r="BX13" s="188"/>
      <c r="BY13" s="401"/>
      <c r="BZ13" s="850">
        <v>1995</v>
      </c>
      <c r="CA13" s="622">
        <f>SUMIFS(C23:Q23, C7:Q7,BZ13)</f>
        <v>0</v>
      </c>
      <c r="CB13" s="622">
        <f t="shared" si="1"/>
        <v>0</v>
      </c>
      <c r="CC13" s="188"/>
      <c r="CD13" s="401"/>
      <c r="CE13" s="188"/>
      <c r="CF13" s="188"/>
      <c r="CG13" s="188"/>
      <c r="CH13" s="188"/>
      <c r="CI13" s="188"/>
      <c r="CJ13" s="188"/>
      <c r="CK13" s="188"/>
      <c r="CL13" s="188"/>
      <c r="CM13" s="188"/>
      <c r="CN13" s="188"/>
      <c r="CO13" s="188"/>
      <c r="CP13" s="188"/>
      <c r="CQ13" s="188"/>
      <c r="CR13" s="188"/>
      <c r="CS13" s="188"/>
      <c r="CT13" s="188"/>
      <c r="CU13" s="188"/>
      <c r="CV13" s="188"/>
      <c r="CW13" s="188"/>
      <c r="CX13" s="188"/>
      <c r="CY13" s="188"/>
      <c r="CZ13" s="188"/>
      <c r="DA13" s="188"/>
      <c r="DB13" s="188"/>
      <c r="DC13" s="188"/>
      <c r="DD13" s="188"/>
      <c r="DE13" s="188"/>
      <c r="DF13" s="188"/>
      <c r="DG13" s="188"/>
      <c r="DH13" s="326"/>
    </row>
    <row r="14" spans="1:112" s="66" customFormat="1" ht="15" customHeight="1" outlineLevel="1">
      <c r="A14" s="184" t="s">
        <v>68</v>
      </c>
      <c r="B14" s="245" t="s">
        <v>241</v>
      </c>
      <c r="C14" s="186">
        <v>440</v>
      </c>
      <c r="D14" s="37">
        <v>1723</v>
      </c>
      <c r="E14" s="546">
        <v>800</v>
      </c>
      <c r="F14" s="546">
        <v>779</v>
      </c>
      <c r="G14" s="210">
        <v>724</v>
      </c>
      <c r="H14" s="556">
        <v>729</v>
      </c>
      <c r="I14" s="211">
        <v>708</v>
      </c>
      <c r="J14" s="556">
        <v>585</v>
      </c>
      <c r="K14" s="546"/>
      <c r="L14" s="210">
        <v>489</v>
      </c>
      <c r="M14" s="546">
        <v>800</v>
      </c>
      <c r="N14" s="546">
        <v>819</v>
      </c>
      <c r="O14" s="686"/>
      <c r="P14" s="546">
        <v>430</v>
      </c>
      <c r="Q14" s="210">
        <v>478</v>
      </c>
      <c r="R14" s="995"/>
      <c r="S14" s="371"/>
      <c r="T14" s="940"/>
      <c r="U14" s="850">
        <v>1996</v>
      </c>
      <c r="V14" s="219">
        <f>COUNTIFS(C7:Q7,U14,C5:Q5,V2)</f>
        <v>0</v>
      </c>
      <c r="W14" s="224">
        <f>COUNTIFS(C7:Q7,U14,C6:Q6,W2)</f>
        <v>0</v>
      </c>
      <c r="X14" s="428"/>
      <c r="Y14" s="850">
        <v>1996</v>
      </c>
      <c r="Z14" s="149">
        <f>COUNTIFS(C7:Q7,Y14)</f>
        <v>0</v>
      </c>
      <c r="AA14" s="149">
        <f t="shared" si="0"/>
        <v>0</v>
      </c>
      <c r="AB14" s="144"/>
      <c r="AC14" s="144"/>
      <c r="AD14" s="144"/>
      <c r="AE14" s="144"/>
      <c r="AF14" s="188"/>
      <c r="AG14" s="188"/>
      <c r="AH14" s="188"/>
      <c r="AI14" s="188"/>
      <c r="AJ14" s="428"/>
      <c r="AK14" s="224"/>
      <c r="AL14" s="224"/>
      <c r="AM14" s="224"/>
      <c r="AN14" s="224"/>
      <c r="AO14" s="224"/>
      <c r="AP14" s="224"/>
      <c r="AQ14" s="224"/>
      <c r="AR14" s="188"/>
      <c r="AS14" s="401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401"/>
      <c r="BH14" s="188"/>
      <c r="BI14" s="188"/>
      <c r="BJ14" s="188"/>
      <c r="BK14" s="188"/>
      <c r="BL14" s="188"/>
      <c r="BM14" s="188"/>
      <c r="BN14" s="401"/>
      <c r="BO14" s="850">
        <v>1996</v>
      </c>
      <c r="BP14" s="389">
        <f>SUMIFS(C23:Q23, C5:Q5, BP2, C7:Q7,BO14)</f>
        <v>0</v>
      </c>
      <c r="BQ14" s="389">
        <f>SUMIFS(C23:Q23, C6:Q6, BQ2, C7:Q7,BO14)</f>
        <v>0</v>
      </c>
      <c r="BR14" s="188"/>
      <c r="BS14" s="850">
        <v>1996</v>
      </c>
      <c r="BT14" s="389">
        <f>BT13+BP14</f>
        <v>0</v>
      </c>
      <c r="BU14" s="389">
        <f>BU13+BQ14</f>
        <v>0</v>
      </c>
      <c r="BV14" s="188"/>
      <c r="BW14" s="188"/>
      <c r="BX14" s="188"/>
      <c r="BY14" s="401"/>
      <c r="BZ14" s="850">
        <v>1996</v>
      </c>
      <c r="CA14" s="622">
        <f>SUMIFS(C23:Q23, C7:Q7,BZ14)</f>
        <v>0</v>
      </c>
      <c r="CB14" s="622">
        <f t="shared" si="1"/>
        <v>0</v>
      </c>
      <c r="CC14" s="188"/>
      <c r="CD14" s="401"/>
      <c r="CE14" s="188"/>
      <c r="CF14" s="188"/>
      <c r="CG14" s="188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</row>
    <row r="15" spans="1:112" s="66" customFormat="1" ht="15" customHeight="1" outlineLevel="1">
      <c r="A15" s="184" t="s">
        <v>69</v>
      </c>
      <c r="B15" s="245" t="s">
        <v>242</v>
      </c>
      <c r="C15" s="186">
        <v>302</v>
      </c>
      <c r="D15" s="37"/>
      <c r="E15" s="546">
        <v>929</v>
      </c>
      <c r="F15" s="546">
        <v>2633993.75</v>
      </c>
      <c r="G15" s="210">
        <v>1680042</v>
      </c>
      <c r="H15" s="556">
        <v>1273</v>
      </c>
      <c r="I15" s="211">
        <v>743</v>
      </c>
      <c r="J15" s="556">
        <v>6623</v>
      </c>
      <c r="K15" s="546"/>
      <c r="L15" s="210">
        <v>2372</v>
      </c>
      <c r="M15" s="546">
        <v>801.6</v>
      </c>
      <c r="N15" s="546">
        <v>442.14</v>
      </c>
      <c r="O15" s="686"/>
      <c r="P15" s="546"/>
      <c r="Q15" s="210">
        <v>2425</v>
      </c>
      <c r="R15" s="995"/>
      <c r="S15" s="383"/>
      <c r="T15" s="978"/>
      <c r="U15" s="850">
        <v>1997</v>
      </c>
      <c r="V15" s="219">
        <f>COUNTIFS(C7:Q7,U15,C5:Q5,V2)</f>
        <v>0</v>
      </c>
      <c r="W15" s="224">
        <f>COUNTIFS(C7:Q7,U15,C6:Q6,W2)</f>
        <v>0</v>
      </c>
      <c r="X15" s="428"/>
      <c r="Y15" s="850">
        <v>1997</v>
      </c>
      <c r="Z15" s="149">
        <f>COUNTIFS(C7:Q7,Y15)</f>
        <v>0</v>
      </c>
      <c r="AA15" s="149">
        <f t="shared" si="0"/>
        <v>0</v>
      </c>
      <c r="AB15" s="144"/>
      <c r="AC15" s="144"/>
      <c r="AD15" s="144"/>
      <c r="AE15" s="144"/>
      <c r="AF15" s="188"/>
      <c r="AG15" s="188"/>
      <c r="AH15" s="188"/>
      <c r="AI15" s="188"/>
      <c r="AJ15" s="428"/>
      <c r="AK15" s="224"/>
      <c r="AL15" s="224"/>
      <c r="AM15" s="224"/>
      <c r="AN15" s="224"/>
      <c r="AO15" s="224"/>
      <c r="AP15" s="224"/>
      <c r="AQ15" s="224"/>
      <c r="AR15" s="188"/>
      <c r="AS15" s="401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401"/>
      <c r="BH15" s="188"/>
      <c r="BI15" s="188"/>
      <c r="BJ15" s="188"/>
      <c r="BK15" s="188"/>
      <c r="BL15" s="188"/>
      <c r="BM15" s="188"/>
      <c r="BN15" s="428"/>
      <c r="BO15" s="850">
        <v>1997</v>
      </c>
      <c r="BP15" s="389">
        <f>SUMIFS(C23:Q23, C5:Q5, BP2, C7:Q7,BO15)</f>
        <v>0</v>
      </c>
      <c r="BQ15" s="389">
        <f>SUMIFS(C23:Q23, C6:Q6, BQ2, C7:Q7,BO15)</f>
        <v>0</v>
      </c>
      <c r="BR15" s="188"/>
      <c r="BS15" s="850">
        <v>1997</v>
      </c>
      <c r="BT15" s="389">
        <f t="shared" si="2"/>
        <v>0</v>
      </c>
      <c r="BU15" s="389">
        <f t="shared" si="3"/>
        <v>0</v>
      </c>
      <c r="BV15" s="188"/>
      <c r="BW15" s="188"/>
      <c r="BX15" s="188"/>
      <c r="BY15" s="401"/>
      <c r="BZ15" s="850">
        <v>1997</v>
      </c>
      <c r="CA15" s="622">
        <f>SUMIFS(C23:Q23, C7:Q7,BZ15)</f>
        <v>0</v>
      </c>
      <c r="CB15" s="622">
        <f>CB14+CA15</f>
        <v>0</v>
      </c>
      <c r="CC15" s="188"/>
      <c r="CD15" s="401"/>
      <c r="CE15" s="188"/>
      <c r="CF15" s="188"/>
      <c r="CG15" s="188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</row>
    <row r="16" spans="1:112" ht="15" customHeight="1">
      <c r="N16" s="258"/>
      <c r="O16" s="682"/>
      <c r="R16" s="992"/>
      <c r="S16" s="386"/>
      <c r="T16" s="974"/>
      <c r="U16" s="850">
        <v>1998</v>
      </c>
      <c r="V16" s="620">
        <f>COUNTIFS(C7:Q7,U16,C5:Q5,V2)</f>
        <v>0</v>
      </c>
      <c r="W16" s="224">
        <f>COUNTIFS(C7:Q7,U16,C6:Q6,W2)</f>
        <v>0</v>
      </c>
      <c r="X16" s="428"/>
      <c r="Y16" s="850">
        <v>1998</v>
      </c>
      <c r="Z16" s="149">
        <f>COUNTIFS(C7:Q7,Y16)</f>
        <v>0</v>
      </c>
      <c r="AA16" s="149">
        <f t="shared" si="0"/>
        <v>0</v>
      </c>
      <c r="AB16" s="144"/>
      <c r="AC16" s="149"/>
      <c r="AD16" s="149"/>
      <c r="AE16" s="149"/>
      <c r="BN16" s="428"/>
      <c r="BO16" s="850">
        <v>1998</v>
      </c>
      <c r="BP16" s="389">
        <f>SUMIFS(C23:Q23, C5:Q5, BP2, C7:Q7,BO16)</f>
        <v>0</v>
      </c>
      <c r="BQ16" s="389">
        <f>SUMIFS(C23:Q23, C6:Q6, BQ2, C7:Q7,BO16)</f>
        <v>0</v>
      </c>
      <c r="BS16" s="850">
        <v>1998</v>
      </c>
      <c r="BT16" s="389">
        <f t="shared" si="2"/>
        <v>0</v>
      </c>
      <c r="BU16" s="389">
        <f t="shared" si="3"/>
        <v>0</v>
      </c>
      <c r="BZ16" s="850">
        <v>1998</v>
      </c>
      <c r="CA16" s="622">
        <f>SUMIFS(C23:Q23, C7:Q7,BZ16)</f>
        <v>0</v>
      </c>
      <c r="CB16" s="622">
        <f t="shared" si="1"/>
        <v>0</v>
      </c>
    </row>
    <row r="17" spans="1:112" s="69" customFormat="1" ht="15" customHeight="1">
      <c r="A17" s="182" t="s">
        <v>10</v>
      </c>
      <c r="B17" s="54"/>
      <c r="C17" s="537"/>
      <c r="D17" s="64"/>
      <c r="E17" s="158"/>
      <c r="F17" s="158"/>
      <c r="G17" s="540"/>
      <c r="H17" s="157"/>
      <c r="I17" s="561"/>
      <c r="J17" s="157"/>
      <c r="K17" s="158"/>
      <c r="L17" s="540"/>
      <c r="M17" s="158"/>
      <c r="N17" s="805"/>
      <c r="O17" s="807"/>
      <c r="P17" s="805"/>
      <c r="Q17" s="807"/>
      <c r="R17" s="992"/>
      <c r="S17" s="380"/>
      <c r="T17" s="975"/>
      <c r="U17" s="850">
        <v>1999</v>
      </c>
      <c r="V17" s="219">
        <f>COUNTIFS(C7:Q7,U17,C5:Q5,V2)</f>
        <v>0</v>
      </c>
      <c r="W17" s="224">
        <f>COUNTIFS(C7:Q7,U17,C6:Q6,W2)</f>
        <v>0</v>
      </c>
      <c r="X17" s="428"/>
      <c r="Y17" s="850">
        <v>1999</v>
      </c>
      <c r="Z17" s="149">
        <f>COUNTIFS(C7:Q7,Y17)</f>
        <v>0</v>
      </c>
      <c r="AA17" s="149">
        <f t="shared" si="0"/>
        <v>0</v>
      </c>
      <c r="AB17" s="144"/>
      <c r="AC17" s="149"/>
      <c r="AD17" s="149"/>
      <c r="AE17" s="149"/>
      <c r="AF17" s="188"/>
      <c r="AG17" s="188"/>
      <c r="AH17" s="188"/>
      <c r="AI17" s="188"/>
      <c r="AJ17" s="401"/>
      <c r="AK17" s="188"/>
      <c r="AL17" s="188"/>
      <c r="AM17" s="188"/>
      <c r="AN17" s="188"/>
      <c r="AO17" s="188"/>
      <c r="AP17" s="188"/>
      <c r="AQ17" s="188"/>
      <c r="AR17" s="224"/>
      <c r="AS17" s="42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8"/>
      <c r="BE17" s="188"/>
      <c r="BF17" s="188"/>
      <c r="BG17" s="428"/>
      <c r="BH17" s="188"/>
      <c r="BI17" s="188"/>
      <c r="BJ17" s="188"/>
      <c r="BK17" s="188"/>
      <c r="BL17" s="188"/>
      <c r="BM17" s="188"/>
      <c r="BN17" s="401"/>
      <c r="BO17" s="850">
        <v>1999</v>
      </c>
      <c r="BP17" s="389">
        <f>SUMIFS(C23:Q23, C5:Q5, BP2, C7:Q7,BO17)</f>
        <v>0</v>
      </c>
      <c r="BQ17" s="389">
        <f>SUMIFS(C23:Q23, C6:Q6, BQ2, C7:Q7,BO17)</f>
        <v>0</v>
      </c>
      <c r="BR17" s="188"/>
      <c r="BS17" s="850">
        <v>1999</v>
      </c>
      <c r="BT17" s="389">
        <f t="shared" si="2"/>
        <v>0</v>
      </c>
      <c r="BU17" s="389">
        <f t="shared" si="3"/>
        <v>0</v>
      </c>
      <c r="BV17" s="188"/>
      <c r="BW17" s="188"/>
      <c r="BX17" s="188"/>
      <c r="BY17" s="401"/>
      <c r="BZ17" s="850">
        <v>1999</v>
      </c>
      <c r="CA17" s="622">
        <f>SUMIFS(C23:Q23, C7:Q7,BZ17)</f>
        <v>0</v>
      </c>
      <c r="CB17" s="622">
        <f t="shared" si="1"/>
        <v>0</v>
      </c>
      <c r="CC17" s="188"/>
      <c r="CD17" s="401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188"/>
      <c r="DC17" s="188"/>
      <c r="DD17" s="188"/>
      <c r="DE17" s="188"/>
      <c r="DF17" s="188"/>
      <c r="DG17" s="188"/>
      <c r="DH17" s="326"/>
    </row>
    <row r="18" spans="1:112" ht="15" customHeight="1" outlineLevel="1">
      <c r="A18" s="183" t="s">
        <v>75</v>
      </c>
      <c r="B18" s="243" t="s">
        <v>240</v>
      </c>
      <c r="C18" s="181" t="s">
        <v>532</v>
      </c>
      <c r="D18" s="46" t="s">
        <v>532</v>
      </c>
      <c r="E18" s="543" t="s">
        <v>930</v>
      </c>
      <c r="F18" s="543" t="s">
        <v>930</v>
      </c>
      <c r="G18" s="195" t="s">
        <v>1030</v>
      </c>
      <c r="H18" s="553" t="s">
        <v>930</v>
      </c>
      <c r="I18" s="199" t="s">
        <v>930</v>
      </c>
      <c r="J18" s="553" t="s">
        <v>648</v>
      </c>
      <c r="K18" s="543" t="s">
        <v>930</v>
      </c>
      <c r="L18" s="195" t="s">
        <v>648</v>
      </c>
      <c r="M18" s="543" t="s">
        <v>930</v>
      </c>
      <c r="N18" s="543" t="s">
        <v>648</v>
      </c>
      <c r="O18" s="683" t="s">
        <v>645</v>
      </c>
      <c r="P18" s="543" t="s">
        <v>648</v>
      </c>
      <c r="Q18" s="195" t="s">
        <v>930</v>
      </c>
      <c r="R18" s="990"/>
      <c r="S18" s="381"/>
      <c r="T18" s="976"/>
      <c r="U18" s="850">
        <v>2000</v>
      </c>
      <c r="V18" s="219">
        <f>COUNTIFS(C7:Q7,U18,C5:Q5,V2)</f>
        <v>0</v>
      </c>
      <c r="W18" s="224">
        <f>COUNTIFS(C7:Q7,#REF!,C6:Q6,W2)</f>
        <v>0</v>
      </c>
      <c r="X18" s="428"/>
      <c r="Y18" s="850">
        <v>2000</v>
      </c>
      <c r="Z18" s="149">
        <f>COUNTIFS(C7:Q7,Y18)</f>
        <v>0</v>
      </c>
      <c r="AA18" s="149">
        <f t="shared" si="0"/>
        <v>0</v>
      </c>
      <c r="AB18" s="149"/>
      <c r="AC18" s="149"/>
      <c r="AD18" s="149"/>
      <c r="AE18" s="149"/>
      <c r="AR18" s="224"/>
      <c r="AS18" s="428"/>
      <c r="BG18" s="428"/>
      <c r="BO18" s="850">
        <v>2000</v>
      </c>
      <c r="BP18" s="389">
        <f>SUMIFS(C23:Q23, C5:Q5, BP2, C7:Q7,BO18)</f>
        <v>0</v>
      </c>
      <c r="BQ18" s="389">
        <f>SUMIFS(C23:Q23, C6:Q6, BQ2, C7:Q7,BO18)</f>
        <v>0</v>
      </c>
      <c r="BS18" s="850">
        <v>2000</v>
      </c>
      <c r="BT18" s="389">
        <f t="shared" si="2"/>
        <v>0</v>
      </c>
      <c r="BU18" s="389">
        <f t="shared" si="3"/>
        <v>0</v>
      </c>
      <c r="BZ18" s="850">
        <v>2000</v>
      </c>
      <c r="CA18" s="622">
        <f>SUMIFS(C23:Q23, C7:Q7,BZ18)</f>
        <v>0</v>
      </c>
      <c r="CB18" s="622">
        <f t="shared" si="1"/>
        <v>0</v>
      </c>
      <c r="CD18" s="428"/>
      <c r="CE18" s="224"/>
      <c r="CF18" s="224"/>
      <c r="CG18" s="224"/>
    </row>
    <row r="19" spans="1:112" ht="15" customHeight="1" outlineLevel="1">
      <c r="A19" s="183" t="s">
        <v>76</v>
      </c>
      <c r="B19" s="243" t="s">
        <v>240</v>
      </c>
      <c r="C19" s="183" t="s">
        <v>533</v>
      </c>
      <c r="D19" s="46" t="s">
        <v>604</v>
      </c>
      <c r="E19" s="543" t="s">
        <v>913</v>
      </c>
      <c r="F19" s="27"/>
      <c r="G19" s="183"/>
      <c r="H19" s="553" t="s">
        <v>1031</v>
      </c>
      <c r="I19" s="199" t="s">
        <v>1031</v>
      </c>
      <c r="J19" s="553" t="s">
        <v>1032</v>
      </c>
      <c r="K19" s="543" t="s">
        <v>1033</v>
      </c>
      <c r="M19" s="543" t="s">
        <v>1034</v>
      </c>
      <c r="N19" s="543" t="s">
        <v>1436</v>
      </c>
      <c r="O19" s="683"/>
      <c r="P19" s="543"/>
      <c r="Q19" s="195" t="s">
        <v>1035</v>
      </c>
      <c r="R19" s="990"/>
      <c r="S19" s="382"/>
      <c r="T19" s="977"/>
      <c r="U19" s="850">
        <v>2001</v>
      </c>
      <c r="V19" s="219">
        <f>COUNTIFS(C7:Q7,U19,C5:Q5,V2)</f>
        <v>0</v>
      </c>
      <c r="W19" s="224">
        <f>COUNTIFS(C7:Q7,U19,C6:Q6,W2)</f>
        <v>0</v>
      </c>
      <c r="X19" s="428"/>
      <c r="Y19" s="850">
        <v>2001</v>
      </c>
      <c r="Z19" s="149">
        <f>COUNTIFS(C7:Q7,Y19)</f>
        <v>0</v>
      </c>
      <c r="AA19" s="149">
        <f t="shared" si="0"/>
        <v>0</v>
      </c>
      <c r="AB19" s="149"/>
      <c r="AC19" s="149"/>
      <c r="AD19" s="149"/>
      <c r="AE19" s="149"/>
      <c r="AF19" s="224"/>
      <c r="AG19" s="224"/>
      <c r="AH19" s="224"/>
      <c r="AI19" s="224"/>
      <c r="BH19" s="224"/>
      <c r="BL19" s="224"/>
      <c r="BM19" s="224"/>
      <c r="BO19" s="850">
        <v>2001</v>
      </c>
      <c r="BP19" s="389">
        <f>SUMIFS(C23:Q23, C5:Q5, BP2, C7:Q7,BO19)</f>
        <v>0</v>
      </c>
      <c r="BQ19" s="389">
        <f>SUMIFS(C23:Q23, C6:Q6, BQ2, C7:Q7,BO19)</f>
        <v>0</v>
      </c>
      <c r="BS19" s="850">
        <v>2001</v>
      </c>
      <c r="BT19" s="389">
        <f t="shared" si="2"/>
        <v>0</v>
      </c>
      <c r="BU19" s="389">
        <f t="shared" si="3"/>
        <v>0</v>
      </c>
      <c r="BZ19" s="850">
        <v>2001</v>
      </c>
      <c r="CA19" s="622">
        <f>SUMIFS(C23:Q23, C7:Q7,BZ19)</f>
        <v>0</v>
      </c>
      <c r="CB19" s="622">
        <f t="shared" si="1"/>
        <v>0</v>
      </c>
      <c r="CC19" s="224"/>
      <c r="CD19" s="428"/>
      <c r="CE19" s="224"/>
      <c r="CF19" s="224"/>
      <c r="CG19" s="224"/>
    </row>
    <row r="20" spans="1:112" s="66" customFormat="1" ht="15" customHeight="1" outlineLevel="1">
      <c r="A20" s="184" t="s">
        <v>77</v>
      </c>
      <c r="B20" s="243" t="s">
        <v>243</v>
      </c>
      <c r="C20" s="186" t="s">
        <v>560</v>
      </c>
      <c r="D20" s="37">
        <v>3</v>
      </c>
      <c r="E20" s="547">
        <v>3.5</v>
      </c>
      <c r="F20" s="547">
        <v>6.2</v>
      </c>
      <c r="G20" s="212">
        <v>4.3</v>
      </c>
      <c r="H20" s="557">
        <v>3.2</v>
      </c>
      <c r="I20" s="213">
        <v>3.19</v>
      </c>
      <c r="J20" s="557">
        <v>2</v>
      </c>
      <c r="K20" s="547">
        <v>6</v>
      </c>
      <c r="L20" s="212">
        <v>2</v>
      </c>
      <c r="M20" s="547">
        <v>6</v>
      </c>
      <c r="N20" s="547">
        <v>2</v>
      </c>
      <c r="O20" s="698"/>
      <c r="P20" s="547"/>
      <c r="Q20" s="212">
        <v>2.5</v>
      </c>
      <c r="R20" s="995"/>
      <c r="S20" s="383"/>
      <c r="T20" s="978"/>
      <c r="U20" s="850">
        <v>2002</v>
      </c>
      <c r="V20" s="219">
        <f>COUNTIFS(C7:Q7,U20,C5:Q5,V2)</f>
        <v>0</v>
      </c>
      <c r="W20" s="224">
        <f>COUNTIFS(C7:Q7,U20,C6:Q6,W2)</f>
        <v>0</v>
      </c>
      <c r="X20" s="428"/>
      <c r="Y20" s="850">
        <v>2002</v>
      </c>
      <c r="Z20" s="149">
        <f>COUNTIFS(C7:Q7,Y20)</f>
        <v>0</v>
      </c>
      <c r="AA20" s="149">
        <f t="shared" si="0"/>
        <v>0</v>
      </c>
      <c r="AB20" s="149"/>
      <c r="AC20" s="144"/>
      <c r="AD20" s="144"/>
      <c r="AE20" s="144"/>
      <c r="AF20" s="224"/>
      <c r="AG20" s="224"/>
      <c r="AH20" s="224"/>
      <c r="AI20" s="224"/>
      <c r="AJ20" s="401"/>
      <c r="AK20" s="188"/>
      <c r="AL20" s="188"/>
      <c r="AM20" s="188"/>
      <c r="AN20" s="188"/>
      <c r="AO20" s="188"/>
      <c r="AP20" s="188"/>
      <c r="AQ20" s="188"/>
      <c r="AR20" s="188"/>
      <c r="AS20" s="401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401"/>
      <c r="BH20" s="224"/>
      <c r="BI20" s="224"/>
      <c r="BJ20" s="224"/>
      <c r="BK20" s="224"/>
      <c r="BL20" s="224"/>
      <c r="BM20" s="224"/>
      <c r="BN20" s="428"/>
      <c r="BO20" s="850">
        <v>2002</v>
      </c>
      <c r="BP20" s="389">
        <f>SUMIFS(C23:Q23, C5:Q5, BP2, C7:Q7,BO20)</f>
        <v>0</v>
      </c>
      <c r="BQ20" s="389">
        <f>SUMIFS(C23:Q23, C6:Q6, BQ2, C7:Q7,BO20)</f>
        <v>0</v>
      </c>
      <c r="BR20" s="224"/>
      <c r="BS20" s="850">
        <v>2002</v>
      </c>
      <c r="BT20" s="389">
        <f t="shared" si="2"/>
        <v>0</v>
      </c>
      <c r="BU20" s="389">
        <f t="shared" si="3"/>
        <v>0</v>
      </c>
      <c r="BV20" s="188"/>
      <c r="BW20" s="188"/>
      <c r="BX20" s="188"/>
      <c r="BY20" s="401"/>
      <c r="BZ20" s="850">
        <v>2002</v>
      </c>
      <c r="CA20" s="622">
        <f>SUMIFS(C23:Q23, C7:Q7,BZ20)</f>
        <v>0</v>
      </c>
      <c r="CB20" s="622">
        <f>CB19+CA20</f>
        <v>0</v>
      </c>
      <c r="CC20" s="224"/>
      <c r="CD20" s="401"/>
      <c r="CE20" s="188"/>
      <c r="CF20" s="188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</row>
    <row r="21" spans="1:112" s="66" customFormat="1" ht="15" customHeight="1" outlineLevel="1">
      <c r="A21" s="184" t="s">
        <v>252</v>
      </c>
      <c r="B21" s="243" t="s">
        <v>244</v>
      </c>
      <c r="C21" s="221">
        <v>45</v>
      </c>
      <c r="D21" s="37">
        <v>36</v>
      </c>
      <c r="E21" s="548">
        <v>50</v>
      </c>
      <c r="F21" s="548">
        <v>0</v>
      </c>
      <c r="G21" s="205">
        <v>40</v>
      </c>
      <c r="H21" s="558" t="s">
        <v>1036</v>
      </c>
      <c r="I21" s="209">
        <v>45</v>
      </c>
      <c r="J21" s="558" t="s">
        <v>1037</v>
      </c>
      <c r="K21" s="548">
        <v>8</v>
      </c>
      <c r="L21" s="205">
        <v>30</v>
      </c>
      <c r="M21" s="548">
        <v>20</v>
      </c>
      <c r="N21" s="548">
        <v>35</v>
      </c>
      <c r="O21" s="685"/>
      <c r="P21" s="548"/>
      <c r="Q21" s="205">
        <v>45</v>
      </c>
      <c r="R21" s="995"/>
      <c r="S21" s="383"/>
      <c r="T21" s="978"/>
      <c r="U21" s="850">
        <v>2003</v>
      </c>
      <c r="V21" s="219">
        <f>COUNTIFS(C7:Q7,U21,C5:Q5,V2)</f>
        <v>0</v>
      </c>
      <c r="W21" s="224">
        <f>COUNTIFS(C7:Q7,U21,C6:Q6,W2)</f>
        <v>0</v>
      </c>
      <c r="X21" s="428"/>
      <c r="Y21" s="850">
        <v>2003</v>
      </c>
      <c r="Z21" s="149">
        <f>COUNTIFS(C7:Q7,Y21)</f>
        <v>0</v>
      </c>
      <c r="AA21" s="149">
        <f t="shared" si="0"/>
        <v>0</v>
      </c>
      <c r="AB21" s="149"/>
      <c r="AC21" s="144"/>
      <c r="AD21" s="144"/>
      <c r="AE21" s="144"/>
      <c r="AF21" s="188"/>
      <c r="AG21" s="188"/>
      <c r="AH21" s="188"/>
      <c r="AI21" s="188"/>
      <c r="AJ21" s="428"/>
      <c r="AK21" s="188"/>
      <c r="AL21" s="188"/>
      <c r="AM21" s="188"/>
      <c r="AN21" s="188"/>
      <c r="AO21" s="188"/>
      <c r="AP21" s="188"/>
      <c r="AQ21" s="188"/>
      <c r="AR21" s="188"/>
      <c r="AS21" s="401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401"/>
      <c r="BH21" s="188"/>
      <c r="BI21" s="224"/>
      <c r="BJ21" s="224"/>
      <c r="BK21" s="224"/>
      <c r="BL21" s="188"/>
      <c r="BM21" s="188"/>
      <c r="BN21" s="428"/>
      <c r="BO21" s="850">
        <v>2003</v>
      </c>
      <c r="BP21" s="389">
        <f>SUMIFS(C23:Q23, C5:Q5, BP2, C7:Q7,BO21)</f>
        <v>0</v>
      </c>
      <c r="BQ21" s="389">
        <f>SUMIFS(C23:Q23, C6:Q6, BQ2, C7:Q7,BO21)</f>
        <v>0</v>
      </c>
      <c r="BR21" s="224"/>
      <c r="BS21" s="850">
        <v>2003</v>
      </c>
      <c r="BT21" s="389">
        <f t="shared" si="2"/>
        <v>0</v>
      </c>
      <c r="BU21" s="389">
        <f t="shared" si="3"/>
        <v>0</v>
      </c>
      <c r="BV21" s="224"/>
      <c r="BW21" s="224"/>
      <c r="BX21" s="224"/>
      <c r="BY21" s="428"/>
      <c r="BZ21" s="850">
        <v>2003</v>
      </c>
      <c r="CA21" s="622">
        <f>SUMIFS(C23:Q23, C7:Q7,BZ21)</f>
        <v>0</v>
      </c>
      <c r="CB21" s="622">
        <f t="shared" si="1"/>
        <v>0</v>
      </c>
      <c r="CC21" s="188"/>
      <c r="CD21" s="401"/>
      <c r="CE21" s="188"/>
      <c r="CF21" s="188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4"/>
      <c r="DB21" s="224"/>
      <c r="DC21" s="224"/>
      <c r="DD21" s="224"/>
      <c r="DE21" s="224"/>
      <c r="DF21" s="224"/>
      <c r="DG21" s="224"/>
    </row>
    <row r="22" spans="1:112" s="66" customFormat="1" ht="15" customHeight="1" outlineLevel="1">
      <c r="A22" s="189" t="s">
        <v>245</v>
      </c>
      <c r="B22" s="243" t="s">
        <v>244</v>
      </c>
      <c r="C22" s="219">
        <v>0</v>
      </c>
      <c r="D22" s="37">
        <v>0</v>
      </c>
      <c r="E22" s="548">
        <v>0</v>
      </c>
      <c r="F22" s="548">
        <v>0</v>
      </c>
      <c r="G22" s="205">
        <v>0</v>
      </c>
      <c r="H22" s="558">
        <v>0</v>
      </c>
      <c r="I22" s="209">
        <v>0</v>
      </c>
      <c r="J22" s="558" t="s">
        <v>1038</v>
      </c>
      <c r="K22" s="548">
        <v>15</v>
      </c>
      <c r="L22" s="205">
        <v>0</v>
      </c>
      <c r="M22" s="548">
        <v>0</v>
      </c>
      <c r="N22" s="548">
        <v>180</v>
      </c>
      <c r="O22" s="685"/>
      <c r="P22" s="548"/>
      <c r="Q22" s="205">
        <v>0</v>
      </c>
      <c r="R22" s="995"/>
      <c r="S22" s="384"/>
      <c r="T22" s="979"/>
      <c r="U22" s="850">
        <v>2004</v>
      </c>
      <c r="V22" s="219">
        <f>COUNTIFS(C7:Q7,U22,C5:Q5,V2)</f>
        <v>0</v>
      </c>
      <c r="W22" s="224">
        <f>COUNTIFS(C7:Q7,U22,C6:Q6,W2)</f>
        <v>0</v>
      </c>
      <c r="X22" s="428"/>
      <c r="Y22" s="850">
        <v>2004</v>
      </c>
      <c r="Z22" s="149">
        <f>COUNTIFS(C7:Q7,Y22)</f>
        <v>0</v>
      </c>
      <c r="AA22" s="149">
        <f t="shared" si="0"/>
        <v>0</v>
      </c>
      <c r="AB22" s="144"/>
      <c r="AC22" s="144"/>
      <c r="AD22" s="144"/>
      <c r="AE22" s="144"/>
      <c r="AF22" s="188"/>
      <c r="AG22" s="188"/>
      <c r="AH22" s="188"/>
      <c r="AI22" s="188"/>
      <c r="AJ22" s="428"/>
      <c r="AK22" s="188"/>
      <c r="AL22" s="188"/>
      <c r="AM22" s="188"/>
      <c r="AN22" s="188"/>
      <c r="AO22" s="188"/>
      <c r="AP22" s="188"/>
      <c r="AQ22" s="188"/>
      <c r="AR22" s="188"/>
      <c r="AS22" s="401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401"/>
      <c r="BH22" s="188"/>
      <c r="BI22" s="188"/>
      <c r="BJ22" s="188"/>
      <c r="BK22" s="188"/>
      <c r="BL22" s="188"/>
      <c r="BM22" s="188"/>
      <c r="BN22" s="428"/>
      <c r="BO22" s="850">
        <v>2004</v>
      </c>
      <c r="BP22" s="389">
        <f>SUMIFS(C23:Q23, C5:Q5, BP2, C7:Q7,BO22)</f>
        <v>0</v>
      </c>
      <c r="BQ22" s="389">
        <f>SUMIFS(C23:Q23, C6:Q6, BQ2, C7:Q7,BO22)</f>
        <v>0</v>
      </c>
      <c r="BR22" s="188"/>
      <c r="BS22" s="850">
        <v>2004</v>
      </c>
      <c r="BT22" s="389">
        <f t="shared" si="2"/>
        <v>0</v>
      </c>
      <c r="BU22" s="389">
        <f t="shared" si="3"/>
        <v>0</v>
      </c>
      <c r="BV22" s="224"/>
      <c r="BW22" s="224"/>
      <c r="BX22" s="224"/>
      <c r="BY22" s="428"/>
      <c r="BZ22" s="850">
        <v>2004</v>
      </c>
      <c r="CA22" s="622">
        <f>SUMIFS(C23:Q23, C7:Q7,BZ22)</f>
        <v>0</v>
      </c>
      <c r="CB22" s="622">
        <f t="shared" si="1"/>
        <v>0</v>
      </c>
      <c r="CC22" s="188"/>
      <c r="CD22" s="401"/>
      <c r="CE22" s="188"/>
      <c r="CF22" s="188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224"/>
      <c r="CS22" s="224"/>
      <c r="CT22" s="224"/>
      <c r="CU22" s="224"/>
      <c r="CV22" s="224"/>
      <c r="CW22" s="224"/>
      <c r="CX22" s="224"/>
      <c r="CY22" s="224"/>
      <c r="CZ22" s="224"/>
      <c r="DA22" s="224"/>
      <c r="DB22" s="224"/>
      <c r="DC22" s="224"/>
      <c r="DD22" s="224"/>
      <c r="DE22" s="224"/>
      <c r="DF22" s="224"/>
      <c r="DG22" s="224"/>
    </row>
    <row r="23" spans="1:112" s="66" customFormat="1" ht="15" customHeight="1" outlineLevel="1">
      <c r="A23" s="184" t="s">
        <v>840</v>
      </c>
      <c r="B23" s="243" t="s">
        <v>243</v>
      </c>
      <c r="C23" s="42">
        <v>687.4</v>
      </c>
      <c r="D23" s="73">
        <v>858</v>
      </c>
      <c r="E23" s="546">
        <v>1162</v>
      </c>
      <c r="F23" s="546">
        <v>3381.25</v>
      </c>
      <c r="G23" s="686">
        <v>2320.5</v>
      </c>
      <c r="H23" s="556">
        <v>1747</v>
      </c>
      <c r="I23" s="211">
        <v>1050</v>
      </c>
      <c r="J23" s="556">
        <v>11310</v>
      </c>
      <c r="K23" s="546">
        <v>720</v>
      </c>
      <c r="L23" s="686">
        <v>4851</v>
      </c>
      <c r="M23" s="546">
        <v>1003</v>
      </c>
      <c r="N23" s="546">
        <v>540</v>
      </c>
      <c r="O23" s="686">
        <v>500</v>
      </c>
      <c r="P23" s="546">
        <v>672</v>
      </c>
      <c r="Q23" s="686">
        <v>5071</v>
      </c>
      <c r="R23" s="996"/>
      <c r="S23" s="387">
        <f>SUM(C23:Q23)</f>
        <v>35873.15</v>
      </c>
      <c r="T23" s="981"/>
      <c r="U23" s="850">
        <v>2005</v>
      </c>
      <c r="V23" s="219">
        <f>COUNTIFS(C7:Q7,U23,C5:Q5,V2)</f>
        <v>0</v>
      </c>
      <c r="W23" s="224">
        <f>COUNTIFS(C7:Q7,U23,C6:Q6,W2)</f>
        <v>0</v>
      </c>
      <c r="X23" s="428"/>
      <c r="Y23" s="850">
        <v>2005</v>
      </c>
      <c r="Z23" s="149">
        <f>COUNTIFS(C7:Q7,Y23)</f>
        <v>0</v>
      </c>
      <c r="AA23" s="149">
        <f t="shared" si="0"/>
        <v>0</v>
      </c>
      <c r="AB23" s="144"/>
      <c r="AC23" s="144"/>
      <c r="AD23" s="144"/>
      <c r="AE23" s="144"/>
      <c r="AF23" s="188"/>
      <c r="AG23" s="188"/>
      <c r="AH23" s="188"/>
      <c r="AI23" s="188"/>
      <c r="AJ23" s="428"/>
      <c r="AK23" s="188"/>
      <c r="AL23" s="188"/>
      <c r="AM23" s="188"/>
      <c r="AN23" s="188"/>
      <c r="AO23" s="188"/>
      <c r="AP23" s="188"/>
      <c r="AQ23" s="188"/>
      <c r="AR23" s="188"/>
      <c r="AS23" s="401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  <c r="BE23" s="188"/>
      <c r="BF23" s="188"/>
      <c r="BG23" s="401"/>
      <c r="BH23" s="188"/>
      <c r="BI23" s="188"/>
      <c r="BJ23" s="188"/>
      <c r="BK23" s="188"/>
      <c r="BL23" s="188"/>
      <c r="BM23" s="188"/>
      <c r="BN23" s="428"/>
      <c r="BO23" s="850">
        <v>2005</v>
      </c>
      <c r="BP23" s="389">
        <f>SUMIFS(C23:Q23, C5:Q5, BP2, C7:Q7,BO23)</f>
        <v>0</v>
      </c>
      <c r="BQ23" s="389">
        <f>SUMIFS(C23:Q23, C6:Q6, BQ2, C7:Q7,BO23)</f>
        <v>0</v>
      </c>
      <c r="BR23" s="188"/>
      <c r="BS23" s="850">
        <v>2005</v>
      </c>
      <c r="BT23" s="389">
        <f t="shared" si="2"/>
        <v>0</v>
      </c>
      <c r="BU23" s="389">
        <f t="shared" si="3"/>
        <v>0</v>
      </c>
      <c r="BV23" s="188"/>
      <c r="BW23" s="188"/>
      <c r="BX23" s="188"/>
      <c r="BY23" s="401"/>
      <c r="BZ23" s="850">
        <v>2005</v>
      </c>
      <c r="CA23" s="622">
        <f>SUMIFS(C23:Q23, C7:Q7,BZ23)</f>
        <v>0</v>
      </c>
      <c r="CB23" s="622">
        <f t="shared" si="1"/>
        <v>0</v>
      </c>
      <c r="CC23" s="188"/>
      <c r="CD23" s="401"/>
      <c r="CE23" s="188"/>
      <c r="CF23" s="188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4"/>
      <c r="DB23" s="224"/>
      <c r="DC23" s="224"/>
      <c r="DD23" s="224"/>
      <c r="DE23" s="224"/>
      <c r="DF23" s="224"/>
      <c r="DG23" s="224"/>
    </row>
    <row r="24" spans="1:112" ht="15" customHeight="1" outlineLevel="1">
      <c r="A24" s="183" t="s">
        <v>6</v>
      </c>
      <c r="B24" s="243" t="s">
        <v>240</v>
      </c>
      <c r="C24" s="185" t="s">
        <v>375</v>
      </c>
      <c r="D24" s="46" t="s">
        <v>8</v>
      </c>
      <c r="E24" s="549" t="s">
        <v>1039</v>
      </c>
      <c r="F24" s="549" t="s">
        <v>1040</v>
      </c>
      <c r="G24" s="201" t="s">
        <v>1040</v>
      </c>
      <c r="H24" s="553" t="s">
        <v>1039</v>
      </c>
      <c r="I24" s="199" t="s">
        <v>1039</v>
      </c>
      <c r="J24" s="553" t="s">
        <v>1041</v>
      </c>
      <c r="K24" s="549" t="s">
        <v>1040</v>
      </c>
      <c r="L24" s="201" t="s">
        <v>942</v>
      </c>
      <c r="M24" s="549" t="s">
        <v>1039</v>
      </c>
      <c r="N24" s="549" t="s">
        <v>1437</v>
      </c>
      <c r="O24" s="684"/>
      <c r="P24" s="549"/>
      <c r="Q24" s="201" t="s">
        <v>942</v>
      </c>
      <c r="R24" s="990"/>
      <c r="S24" s="383"/>
      <c r="T24" s="978"/>
      <c r="U24" s="850">
        <v>2006</v>
      </c>
      <c r="V24" s="219">
        <f>COUNTIFS(C7:Q7,U24,C5:Q5,V2)</f>
        <v>1</v>
      </c>
      <c r="W24" s="224">
        <f>COUNTIFS(C7:Q7,U24,C6:Q6,W2)</f>
        <v>0</v>
      </c>
      <c r="X24" s="428"/>
      <c r="Y24" s="850">
        <v>2006</v>
      </c>
      <c r="Z24" s="149">
        <f>COUNTIFS(C7:Q7,Y24)</f>
        <v>1</v>
      </c>
      <c r="AA24" s="149">
        <f t="shared" si="0"/>
        <v>1</v>
      </c>
      <c r="AB24" s="144"/>
      <c r="AC24" s="139"/>
      <c r="AD24" s="139"/>
      <c r="AE24" s="139"/>
      <c r="AJ24" s="428"/>
      <c r="AK24" s="224"/>
      <c r="AL24" s="224"/>
      <c r="AM24" s="224"/>
      <c r="AN24" s="224"/>
      <c r="AO24" s="224"/>
      <c r="AP24" s="224"/>
      <c r="AQ24" s="224"/>
      <c r="BO24" s="850">
        <v>2006</v>
      </c>
      <c r="BP24" s="389">
        <f>SUMIFS(C23:Q23, C5:Q5, BP2, C7:Q7,BO24)</f>
        <v>1003</v>
      </c>
      <c r="BQ24" s="389">
        <f>SUMIFS(C23:Q23, C6:Q6, BQ2, C7:Q7,BO24)</f>
        <v>0</v>
      </c>
      <c r="BS24" s="850">
        <v>2006</v>
      </c>
      <c r="BT24" s="389">
        <f t="shared" si="2"/>
        <v>1003</v>
      </c>
      <c r="BU24" s="389">
        <f t="shared" si="3"/>
        <v>0</v>
      </c>
      <c r="BZ24" s="850">
        <v>2006</v>
      </c>
      <c r="CA24" s="622">
        <f>SUMIFS(C23:Q23, C7:Q7,BZ24)</f>
        <v>1003</v>
      </c>
      <c r="CB24" s="622">
        <f t="shared" si="1"/>
        <v>1003</v>
      </c>
    </row>
    <row r="25" spans="1:112" ht="15" customHeight="1" outlineLevel="1">
      <c r="A25" s="183" t="s">
        <v>153</v>
      </c>
      <c r="B25" s="243" t="s">
        <v>240</v>
      </c>
      <c r="C25" s="183" t="s">
        <v>154</v>
      </c>
      <c r="E25" s="543" t="s">
        <v>943</v>
      </c>
      <c r="F25" s="543" t="s">
        <v>943</v>
      </c>
      <c r="G25" s="195" t="s">
        <v>943</v>
      </c>
      <c r="H25" s="543" t="s">
        <v>943</v>
      </c>
      <c r="I25" s="195" t="s">
        <v>943</v>
      </c>
      <c r="J25" s="543" t="s">
        <v>943</v>
      </c>
      <c r="K25" s="543" t="s">
        <v>943</v>
      </c>
      <c r="L25" s="195" t="s">
        <v>154</v>
      </c>
      <c r="M25" s="543" t="s">
        <v>943</v>
      </c>
      <c r="N25" s="543" t="s">
        <v>1438</v>
      </c>
      <c r="O25" s="683"/>
      <c r="P25" s="543"/>
      <c r="Q25" s="195" t="s">
        <v>943</v>
      </c>
      <c r="R25" s="990"/>
      <c r="S25" s="383"/>
      <c r="T25" s="978"/>
      <c r="U25" s="850">
        <v>2007</v>
      </c>
      <c r="V25" s="219">
        <f>COUNTIFS(C7:Q7,U25,C5:Q5,V2)</f>
        <v>2</v>
      </c>
      <c r="W25" s="224">
        <f>COUNTIFS(C7:Q7,U25,C6:Q6,W2)</f>
        <v>0</v>
      </c>
      <c r="X25" s="428"/>
      <c r="Y25" s="850">
        <v>2007</v>
      </c>
      <c r="Z25" s="149">
        <f>COUNTIFS(C7:Q7,Y25)</f>
        <v>2</v>
      </c>
      <c r="AA25" s="149">
        <f t="shared" si="0"/>
        <v>3</v>
      </c>
      <c r="AB25" s="144"/>
      <c r="AC25" s="144"/>
      <c r="AD25" s="144"/>
      <c r="AE25" s="144"/>
      <c r="AK25" s="224"/>
      <c r="AL25" s="224"/>
      <c r="AM25" s="224"/>
      <c r="AN25" s="224"/>
      <c r="AO25" s="224"/>
      <c r="AP25" s="224"/>
      <c r="AQ25" s="224"/>
      <c r="BO25" s="850">
        <v>2007</v>
      </c>
      <c r="BP25" s="389">
        <f>SUMIFS(C23:Q23, C5:Q5, BP2, C7:Q7,BO25)</f>
        <v>1882</v>
      </c>
      <c r="BQ25" s="389">
        <f>SUMIFS(C23:Q23, C6:Q6, BQ2, C7:Q7,BO25)</f>
        <v>0</v>
      </c>
      <c r="BS25" s="850">
        <v>2007</v>
      </c>
      <c r="BT25" s="389">
        <f t="shared" si="2"/>
        <v>2885</v>
      </c>
      <c r="BU25" s="389">
        <f t="shared" si="3"/>
        <v>0</v>
      </c>
      <c r="BZ25" s="850">
        <v>2007</v>
      </c>
      <c r="CA25" s="622">
        <f>SUMIFS(C23:Q23, C7:Q7,BZ25)</f>
        <v>1882</v>
      </c>
      <c r="CB25" s="622">
        <f>CB24+CA25</f>
        <v>2885</v>
      </c>
    </row>
    <row r="26" spans="1:112" ht="15" customHeight="1">
      <c r="N26" s="258"/>
      <c r="O26" s="682"/>
      <c r="R26" s="990"/>
      <c r="S26" s="369"/>
      <c r="T26" s="980"/>
      <c r="U26" s="850">
        <v>2008</v>
      </c>
      <c r="V26" s="219">
        <f>COUNTIFS(C7:Q7,U26,C5:Q5,V2)</f>
        <v>4</v>
      </c>
      <c r="W26" s="224">
        <f>COUNTIFS(C7:Q7,U26,C6:Q6,W2)</f>
        <v>0</v>
      </c>
      <c r="X26" s="428"/>
      <c r="Y26" s="850">
        <v>2008</v>
      </c>
      <c r="Z26" s="148">
        <f>COUNTIFS(C7:Q7,Y26)</f>
        <v>5</v>
      </c>
      <c r="AA26" s="148">
        <f t="shared" si="0"/>
        <v>8</v>
      </c>
      <c r="AB26" s="139"/>
      <c r="AC26" s="144"/>
      <c r="AD26" s="144"/>
      <c r="AE26" s="144"/>
      <c r="BO26" s="850">
        <v>2008</v>
      </c>
      <c r="BP26" s="389">
        <f>SUMIFS(C23:Q23, C5:Q5, BP2, C7:Q7,BO26)</f>
        <v>17296.25</v>
      </c>
      <c r="BQ26" s="389">
        <f>SUMIFS(C23:Q23, C6:Q6, BQ2, C7:Q7,BO26)</f>
        <v>0</v>
      </c>
      <c r="BS26" s="850">
        <v>2008</v>
      </c>
      <c r="BT26" s="389">
        <f t="shared" si="2"/>
        <v>20181.25</v>
      </c>
      <c r="BU26" s="389">
        <f t="shared" si="3"/>
        <v>0</v>
      </c>
      <c r="BZ26" s="850">
        <v>2008</v>
      </c>
      <c r="CA26" s="622">
        <f>SUMIFS(C23:Q23, C7:Q7,BZ26)</f>
        <v>17836.25</v>
      </c>
      <c r="CB26" s="622">
        <f>CB25+CA26</f>
        <v>20721.25</v>
      </c>
    </row>
    <row r="27" spans="1:112" s="69" customFormat="1" ht="15" customHeight="1">
      <c r="A27" s="182" t="s">
        <v>43</v>
      </c>
      <c r="B27" s="54"/>
      <c r="C27" s="537"/>
      <c r="D27" s="64"/>
      <c r="E27" s="158"/>
      <c r="F27" s="158"/>
      <c r="G27" s="540"/>
      <c r="H27" s="157"/>
      <c r="I27" s="561"/>
      <c r="J27" s="157"/>
      <c r="K27" s="158"/>
      <c r="L27" s="540"/>
      <c r="M27" s="158"/>
      <c r="N27" s="805"/>
      <c r="O27" s="807"/>
      <c r="P27" s="805"/>
      <c r="Q27" s="540"/>
      <c r="R27" s="990"/>
      <c r="S27" s="369"/>
      <c r="T27" s="980"/>
      <c r="U27" s="850">
        <v>2009</v>
      </c>
      <c r="V27" s="219">
        <f>COUNTIFS(C7:Q7,U27,C5:Q5,V2)</f>
        <v>2</v>
      </c>
      <c r="W27" s="224">
        <f>COUNTIFS(C7:Q7,U27,C6:Q6,W2)</f>
        <v>0</v>
      </c>
      <c r="X27" s="428"/>
      <c r="Y27" s="850">
        <v>2009</v>
      </c>
      <c r="Z27" s="149">
        <f>COUNTIFS(C7:Q7,Y27)</f>
        <v>2</v>
      </c>
      <c r="AA27" s="149">
        <f t="shared" si="0"/>
        <v>10</v>
      </c>
      <c r="AB27" s="144"/>
      <c r="AC27" s="144"/>
      <c r="AD27" s="144"/>
      <c r="AE27" s="144"/>
      <c r="AF27" s="188"/>
      <c r="AG27" s="188"/>
      <c r="AH27" s="188"/>
      <c r="AI27" s="188"/>
      <c r="AJ27" s="401"/>
      <c r="AK27" s="188"/>
      <c r="AL27" s="188"/>
      <c r="AM27" s="188"/>
      <c r="AN27" s="188"/>
      <c r="AO27" s="188"/>
      <c r="AP27" s="188"/>
      <c r="AQ27" s="188"/>
      <c r="AR27" s="188"/>
      <c r="AS27" s="401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401"/>
      <c r="BH27" s="188"/>
      <c r="BI27" s="188"/>
      <c r="BJ27" s="188"/>
      <c r="BK27" s="188"/>
      <c r="BL27" s="188"/>
      <c r="BM27" s="188"/>
      <c r="BN27" s="401"/>
      <c r="BO27" s="850">
        <v>2009</v>
      </c>
      <c r="BP27" s="389">
        <f>SUMIFS(C23:Q23, C5:Q5, BP2, C7:Q7,BO27)</f>
        <v>6121</v>
      </c>
      <c r="BQ27" s="389">
        <f>SUMIFS(C23:Q23, C6:Q6, BQ2, C7:Q7,BO27)</f>
        <v>0</v>
      </c>
      <c r="BR27" s="188"/>
      <c r="BS27" s="850">
        <v>2009</v>
      </c>
      <c r="BT27" s="389">
        <f t="shared" si="2"/>
        <v>26302.25</v>
      </c>
      <c r="BU27" s="389">
        <f t="shared" si="3"/>
        <v>0</v>
      </c>
      <c r="BV27" s="188"/>
      <c r="BW27" s="188"/>
      <c r="BX27" s="188"/>
      <c r="BY27" s="401"/>
      <c r="BZ27" s="850">
        <v>2009</v>
      </c>
      <c r="CA27" s="622">
        <f>SUMIFS(C23:Q23, C7:Q7,BZ27)</f>
        <v>6121</v>
      </c>
      <c r="CB27" s="622">
        <f t="shared" si="1"/>
        <v>26842.25</v>
      </c>
      <c r="CC27" s="188"/>
      <c r="CD27" s="401"/>
      <c r="CE27" s="188"/>
      <c r="CF27" s="188"/>
      <c r="CG27" s="188"/>
      <c r="CH27" s="188"/>
      <c r="CI27" s="188"/>
      <c r="CJ27" s="188"/>
      <c r="CK27" s="188"/>
      <c r="CL27" s="188"/>
      <c r="CM27" s="188"/>
      <c r="CN27" s="188"/>
      <c r="CO27" s="188"/>
      <c r="CP27" s="188"/>
      <c r="CQ27" s="188"/>
      <c r="CR27" s="188"/>
      <c r="CS27" s="188"/>
      <c r="CT27" s="188"/>
      <c r="CU27" s="188"/>
      <c r="CV27" s="188"/>
      <c r="CW27" s="188"/>
      <c r="CX27" s="188"/>
      <c r="CY27" s="188"/>
      <c r="CZ27" s="188"/>
      <c r="DA27" s="188"/>
      <c r="DB27" s="188"/>
      <c r="DC27" s="188"/>
      <c r="DD27" s="188"/>
      <c r="DE27" s="188"/>
      <c r="DF27" s="188"/>
      <c r="DG27" s="188"/>
      <c r="DH27" s="326"/>
    </row>
    <row r="28" spans="1:112" ht="15" customHeight="1" outlineLevel="1">
      <c r="A28" s="184" t="s">
        <v>78</v>
      </c>
      <c r="B28" s="243" t="s">
        <v>240</v>
      </c>
      <c r="C28" s="183" t="s">
        <v>335</v>
      </c>
      <c r="D28" s="46" t="s">
        <v>769</v>
      </c>
      <c r="E28" s="543" t="s">
        <v>335</v>
      </c>
      <c r="F28" s="543" t="s">
        <v>335</v>
      </c>
      <c r="G28" s="195" t="s">
        <v>335</v>
      </c>
      <c r="H28" s="543" t="s">
        <v>335</v>
      </c>
      <c r="I28" s="199" t="s">
        <v>1042</v>
      </c>
      <c r="J28" s="543" t="s">
        <v>1043</v>
      </c>
      <c r="K28" s="543" t="s">
        <v>335</v>
      </c>
      <c r="L28" s="195" t="s">
        <v>335</v>
      </c>
      <c r="M28" s="543" t="s">
        <v>335</v>
      </c>
      <c r="N28" s="543" t="s">
        <v>44</v>
      </c>
      <c r="O28" s="683"/>
      <c r="P28" s="543"/>
      <c r="Q28" s="195" t="s">
        <v>335</v>
      </c>
      <c r="R28" s="997"/>
      <c r="S28" s="383"/>
      <c r="T28" s="978"/>
      <c r="U28" s="850">
        <v>2010</v>
      </c>
      <c r="V28" s="219">
        <f>COUNTIFS(C7:Q7,U28,C5:Q5,V2)</f>
        <v>1</v>
      </c>
      <c r="W28" s="224">
        <f>COUNTIFS(C7:Q7,U28,C6:Q6,W2)</f>
        <v>1</v>
      </c>
      <c r="X28" s="428"/>
      <c r="Y28" s="850">
        <v>2010</v>
      </c>
      <c r="Z28" s="149">
        <f>COUNTIFS(C7:Q7,Y28)</f>
        <v>2</v>
      </c>
      <c r="AA28" s="149">
        <f t="shared" si="0"/>
        <v>12</v>
      </c>
      <c r="AB28" s="144"/>
      <c r="AC28" s="149"/>
      <c r="AD28" s="149"/>
      <c r="AE28" s="149"/>
      <c r="AR28" s="224"/>
      <c r="AS28" s="428"/>
      <c r="BG28" s="428"/>
      <c r="BO28" s="850">
        <v>2010</v>
      </c>
      <c r="BP28" s="389">
        <f>SUMIFS(C23:Q23, C5:Q5, BP2, C7:Q7,BO28)</f>
        <v>4851</v>
      </c>
      <c r="BQ28" s="389">
        <f>SUMIFS(C23:Q23, C6:Q6, BQ2, C7:Q7,BO28)</f>
        <v>687.4</v>
      </c>
      <c r="BS28" s="850">
        <v>2010</v>
      </c>
      <c r="BT28" s="389">
        <f t="shared" si="2"/>
        <v>31153.25</v>
      </c>
      <c r="BU28" s="389">
        <f t="shared" si="3"/>
        <v>687.4</v>
      </c>
      <c r="BZ28" s="850">
        <v>2010</v>
      </c>
      <c r="CA28" s="622">
        <f>SUMIFS(C23:Q23, C7:Q7,BZ28)</f>
        <v>5538.4</v>
      </c>
      <c r="CB28" s="622">
        <f t="shared" si="1"/>
        <v>32380.65</v>
      </c>
    </row>
    <row r="29" spans="1:112" ht="15" customHeight="1">
      <c r="N29" s="258"/>
      <c r="O29" s="682"/>
      <c r="R29" s="990"/>
      <c r="S29" s="383"/>
      <c r="T29" s="978"/>
      <c r="U29" s="850">
        <v>2011</v>
      </c>
      <c r="V29" s="219">
        <f>COUNTIFS(C7:Q7,U29,C5:Q5,V2)</f>
        <v>1</v>
      </c>
      <c r="W29" s="224">
        <f>COUNTIFS(C7:Q7,U29,C6:Q6,W2)</f>
        <v>0</v>
      </c>
      <c r="X29" s="428"/>
      <c r="Y29" s="850">
        <v>2011</v>
      </c>
      <c r="Z29" s="149">
        <f>COUNTIFS(C7:Q7,Y29)</f>
        <v>1</v>
      </c>
      <c r="AA29" s="149">
        <f t="shared" si="0"/>
        <v>13</v>
      </c>
      <c r="AB29" s="144"/>
      <c r="AC29" s="144"/>
      <c r="AD29" s="144"/>
      <c r="AE29" s="144"/>
      <c r="AR29" s="224"/>
      <c r="AS29" s="428"/>
      <c r="BG29" s="428"/>
      <c r="BO29" s="850">
        <v>2011</v>
      </c>
      <c r="BP29" s="389">
        <f>SUMIFS(C23:Q23, C5:Q5, BP2, C7:Q7,BO29)</f>
        <v>2320.5</v>
      </c>
      <c r="BQ29" s="389">
        <f>SUMIFS(C23:Q23, C6:Q6, BQ2, C7:Q7,BO29)</f>
        <v>0</v>
      </c>
      <c r="BS29" s="850">
        <v>2011</v>
      </c>
      <c r="BT29" s="389">
        <f t="shared" si="2"/>
        <v>33473.75</v>
      </c>
      <c r="BU29" s="389">
        <f t="shared" si="3"/>
        <v>687.4</v>
      </c>
      <c r="BZ29" s="850">
        <v>2011</v>
      </c>
      <c r="CA29" s="622">
        <f>SUMIFS(C23:Q23, C7:Q7,BZ29)</f>
        <v>2320.5</v>
      </c>
      <c r="CB29" s="622">
        <f t="shared" si="1"/>
        <v>34701.15</v>
      </c>
      <c r="CD29" s="428"/>
      <c r="CE29" s="224"/>
      <c r="CF29" s="224"/>
    </row>
    <row r="30" spans="1:112" s="69" customFormat="1" ht="15" customHeight="1">
      <c r="A30" s="182" t="s">
        <v>18</v>
      </c>
      <c r="B30" s="54"/>
      <c r="C30" s="537"/>
      <c r="D30" s="64"/>
      <c r="E30" s="158"/>
      <c r="F30" s="158"/>
      <c r="G30" s="540"/>
      <c r="H30" s="157"/>
      <c r="I30" s="561"/>
      <c r="J30" s="157"/>
      <c r="K30" s="158"/>
      <c r="L30" s="540"/>
      <c r="M30" s="158"/>
      <c r="N30" s="805"/>
      <c r="O30" s="807"/>
      <c r="P30" s="805"/>
      <c r="Q30" s="807"/>
      <c r="R30" s="990"/>
      <c r="S30" s="383"/>
      <c r="T30" s="978"/>
      <c r="U30" s="850">
        <v>2012</v>
      </c>
      <c r="V30" s="219">
        <f>COUNTIFS(C7:Q7,U30,C5:Q5,V2)</f>
        <v>0</v>
      </c>
      <c r="W30" s="224">
        <f>COUNTIFS(C7:Q7,U30,C6:Q6,W2)</f>
        <v>0</v>
      </c>
      <c r="X30" s="428"/>
      <c r="Y30" s="850">
        <v>2012</v>
      </c>
      <c r="Z30" s="149">
        <f>COUNTIFS(C7:Q7,Y30)</f>
        <v>2</v>
      </c>
      <c r="AA30" s="149">
        <f>AA29+Z30</f>
        <v>15</v>
      </c>
      <c r="AB30" s="149"/>
      <c r="AC30" s="149"/>
      <c r="AD30" s="149"/>
      <c r="AE30" s="149"/>
      <c r="AF30" s="224"/>
      <c r="AG30" s="224"/>
      <c r="AH30" s="224"/>
      <c r="AI30" s="224"/>
      <c r="AJ30" s="401"/>
      <c r="AK30" s="188"/>
      <c r="AL30" s="188"/>
      <c r="AM30" s="188"/>
      <c r="AN30" s="188"/>
      <c r="AO30" s="188"/>
      <c r="AP30" s="188"/>
      <c r="AQ30" s="188"/>
      <c r="AR30" s="188"/>
      <c r="AS30" s="401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401"/>
      <c r="BH30" s="224"/>
      <c r="BI30" s="188"/>
      <c r="BJ30" s="188"/>
      <c r="BK30" s="188"/>
      <c r="BL30" s="224"/>
      <c r="BM30" s="224"/>
      <c r="BN30" s="401"/>
      <c r="BO30" s="850">
        <v>2012</v>
      </c>
      <c r="BP30" s="389">
        <f>SUMIFS(C23:Q23, C5:Q5, BP2, C7:Q7,BO30)</f>
        <v>0</v>
      </c>
      <c r="BQ30" s="389">
        <f>SUMIFS(C23:Q23, C6:Q6, BQ2, C7:Q7,BO30)</f>
        <v>0</v>
      </c>
      <c r="BR30" s="188"/>
      <c r="BS30" s="850">
        <v>2012</v>
      </c>
      <c r="BT30" s="389">
        <f>BT29+BP30</f>
        <v>33473.75</v>
      </c>
      <c r="BU30" s="389">
        <f>BU29+BQ30</f>
        <v>687.4</v>
      </c>
      <c r="BV30" s="188"/>
      <c r="BW30" s="188"/>
      <c r="BX30" s="188"/>
      <c r="BY30" s="401"/>
      <c r="BZ30" s="850">
        <v>2012</v>
      </c>
      <c r="CA30" s="622">
        <f>SUMIFS(C23:Q23, C7:Q7,BZ30)</f>
        <v>1172</v>
      </c>
      <c r="CB30" s="622">
        <f>CB29+CA30</f>
        <v>35873.15</v>
      </c>
      <c r="CC30" s="224"/>
      <c r="CD30" s="428"/>
      <c r="CE30" s="224"/>
      <c r="CF30" s="224"/>
      <c r="CG30" s="224"/>
      <c r="CH30" s="188"/>
      <c r="CI30" s="188"/>
      <c r="CJ30" s="188"/>
      <c r="CK30" s="188"/>
      <c r="CL30" s="188"/>
      <c r="CM30" s="188"/>
      <c r="CN30" s="188"/>
      <c r="CO30" s="188"/>
      <c r="CP30" s="188"/>
      <c r="CQ30" s="188"/>
      <c r="CR30" s="188"/>
      <c r="CS30" s="188"/>
      <c r="CT30" s="188"/>
      <c r="CU30" s="188"/>
      <c r="CV30" s="188"/>
      <c r="CW30" s="188"/>
      <c r="CX30" s="188"/>
      <c r="CY30" s="188"/>
      <c r="CZ30" s="188"/>
      <c r="DA30" s="188"/>
      <c r="DB30" s="188"/>
      <c r="DC30" s="188"/>
      <c r="DD30" s="188"/>
      <c r="DE30" s="188"/>
      <c r="DF30" s="188"/>
      <c r="DG30" s="188"/>
      <c r="DH30" s="326"/>
    </row>
    <row r="31" spans="1:112" ht="15" customHeight="1" outlineLevel="1">
      <c r="A31" s="183" t="s">
        <v>75</v>
      </c>
      <c r="B31" s="243" t="s">
        <v>240</v>
      </c>
      <c r="C31" s="183" t="s">
        <v>593</v>
      </c>
      <c r="D31" s="46" t="s">
        <v>770</v>
      </c>
      <c r="E31" s="27"/>
      <c r="F31" s="543" t="s">
        <v>1044</v>
      </c>
      <c r="G31" s="195" t="s">
        <v>1044</v>
      </c>
      <c r="H31" s="553" t="s">
        <v>1045</v>
      </c>
      <c r="I31" s="199" t="s">
        <v>1045</v>
      </c>
      <c r="J31" s="553" t="s">
        <v>32</v>
      </c>
      <c r="M31" s="543" t="s">
        <v>21</v>
      </c>
      <c r="N31" s="543" t="s">
        <v>1439</v>
      </c>
      <c r="O31" s="683"/>
      <c r="P31" s="543" t="s">
        <v>21</v>
      </c>
      <c r="R31" s="990"/>
      <c r="S31" s="383"/>
      <c r="T31" s="978"/>
      <c r="U31" s="850">
        <v>2013</v>
      </c>
      <c r="V31" s="219">
        <f>COUNTIFS(C7:Q7,U31,C5:Q5,V2)</f>
        <v>0</v>
      </c>
      <c r="W31" s="224">
        <f>COUNTIFS(C7:Q7,U31,C6:Q6,W2)</f>
        <v>0</v>
      </c>
      <c r="X31" s="428"/>
      <c r="Y31" s="850">
        <v>2013</v>
      </c>
      <c r="Z31" s="149">
        <f>COUNTIFS(C7:Q7,Y31)</f>
        <v>0</v>
      </c>
      <c r="AA31" s="149">
        <f>Z31+AA30</f>
        <v>15</v>
      </c>
      <c r="AB31" s="144"/>
      <c r="AC31" s="149"/>
      <c r="AD31" s="149"/>
      <c r="AF31" s="224"/>
      <c r="AG31" s="224"/>
      <c r="AH31" s="224"/>
      <c r="AI31" s="224"/>
      <c r="BH31" s="224"/>
      <c r="BI31" s="224"/>
      <c r="BJ31" s="224"/>
      <c r="BK31" s="224"/>
      <c r="BL31" s="224"/>
      <c r="BM31" s="224"/>
      <c r="BO31" s="850">
        <v>2013</v>
      </c>
      <c r="BP31" s="389">
        <f>SUMIFS(C23:Q23, C5:Q5, BP2, C7:Q7,BO31)</f>
        <v>0</v>
      </c>
      <c r="BQ31" s="389">
        <f>SUMIFS(C23:Q23, C6:Q6, BQ2, C7:Q7,BO31)</f>
        <v>0</v>
      </c>
      <c r="BS31" s="850">
        <v>2013</v>
      </c>
      <c r="BT31" s="389">
        <f>BP31+BT30</f>
        <v>33473.75</v>
      </c>
      <c r="BU31" s="389">
        <f>BU30+BQ31</f>
        <v>687.4</v>
      </c>
      <c r="BZ31" s="850">
        <v>2013</v>
      </c>
      <c r="CA31" s="224">
        <f>SUMIFS(C23:Q23, C7:Q7,BZ31)</f>
        <v>0</v>
      </c>
      <c r="CB31" s="622">
        <f>CB30+CA31</f>
        <v>35873.15</v>
      </c>
      <c r="CC31" s="224"/>
    </row>
    <row r="32" spans="1:112" s="66" customFormat="1" ht="15" customHeight="1" outlineLevel="1">
      <c r="A32" s="184" t="s">
        <v>60</v>
      </c>
      <c r="B32" s="243" t="s">
        <v>246</v>
      </c>
      <c r="C32" s="186" t="s">
        <v>594</v>
      </c>
      <c r="D32" s="37">
        <v>48</v>
      </c>
      <c r="E32" s="242" t="s">
        <v>978</v>
      </c>
      <c r="F32" s="539"/>
      <c r="G32" s="208"/>
      <c r="H32" s="558" t="s">
        <v>1046</v>
      </c>
      <c r="I32" s="209" t="s">
        <v>1047</v>
      </c>
      <c r="J32" s="558" t="s">
        <v>1048</v>
      </c>
      <c r="K32" s="539" t="s">
        <v>1049</v>
      </c>
      <c r="L32" s="208" t="s">
        <v>1046</v>
      </c>
      <c r="M32" s="242" t="s">
        <v>1046</v>
      </c>
      <c r="N32" s="543" t="s">
        <v>1440</v>
      </c>
      <c r="O32" s="699">
        <v>30</v>
      </c>
      <c r="P32" s="242">
        <v>20000</v>
      </c>
      <c r="Q32" s="198" t="s">
        <v>1046</v>
      </c>
      <c r="R32" s="995"/>
      <c r="S32" s="369"/>
      <c r="T32" s="980"/>
      <c r="U32" s="850">
        <v>2014</v>
      </c>
      <c r="V32" s="219">
        <f>COUNTIFS(C7:Q7,U32,C5:Q5,V2)</f>
        <v>0</v>
      </c>
      <c r="W32" s="224">
        <f>COUNTIFS(C7:Q7,U32,C6:Q6,W2)</f>
        <v>0</v>
      </c>
      <c r="X32" s="428"/>
      <c r="Y32" s="850" t="s">
        <v>1556</v>
      </c>
      <c r="Z32" s="152">
        <f>SUM(Z3:Z31)</f>
        <v>15</v>
      </c>
      <c r="AA32" s="152"/>
      <c r="AB32" s="149"/>
      <c r="AC32" s="144"/>
      <c r="AD32" s="144"/>
      <c r="AE32" s="188"/>
      <c r="AF32" s="188"/>
      <c r="AG32" s="188"/>
      <c r="AH32" s="188"/>
      <c r="AI32" s="188"/>
      <c r="AJ32" s="401"/>
      <c r="AK32" s="188"/>
      <c r="AL32" s="188"/>
      <c r="AM32" s="188"/>
      <c r="AN32" s="188"/>
      <c r="AO32" s="188"/>
      <c r="AP32" s="188"/>
      <c r="AQ32" s="188"/>
      <c r="AR32" s="188"/>
      <c r="AS32" s="401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401"/>
      <c r="BH32" s="188"/>
      <c r="BI32" s="224"/>
      <c r="BJ32" s="224"/>
      <c r="BK32" s="224"/>
      <c r="BL32" s="188"/>
      <c r="BM32" s="188"/>
      <c r="BN32" s="428"/>
      <c r="BO32" s="152" t="s">
        <v>1556</v>
      </c>
      <c r="BP32" s="389">
        <f>BP31+BP29+BP28+BP27+BP26+BP25+BP24+BP23+BP22+BP21+BP20+BP19+BP18+BP16+BP15+BP14+BP13+BP12+BP11+BP10+BP9+BP8+BP7+BP6+BP5+BP4+BP3</f>
        <v>33473.75</v>
      </c>
      <c r="BQ32" s="389">
        <f>BQ31+BQ30+BQ29+BQ28+BQ27+BQ26+BQ25+BQ24+BQ23+BQ22+BQ21+BQ20+BQ19+BQ18+BQ17+BQ16+BQ15+BQ14+BQ13+BQ12+BQ11+BQ10+BQ9+BQ8+BQ7+BQ6+BQ5+BQ4+BQ3</f>
        <v>687.4</v>
      </c>
      <c r="BR32" s="224"/>
      <c r="BS32" s="224"/>
      <c r="BT32" s="224"/>
      <c r="BU32" s="224"/>
      <c r="BV32" s="224"/>
      <c r="BW32" s="224"/>
      <c r="BX32" s="224"/>
      <c r="BY32" s="428"/>
      <c r="BZ32" s="188"/>
      <c r="CA32" s="188"/>
      <c r="CB32" s="188"/>
      <c r="CC32" s="188"/>
      <c r="CD32" s="401"/>
      <c r="CE32" s="188"/>
      <c r="CF32" s="188"/>
      <c r="CG32" s="188"/>
      <c r="CH32" s="224"/>
      <c r="CI32" s="224"/>
      <c r="CJ32" s="224"/>
      <c r="CK32" s="224"/>
      <c r="CL32" s="224"/>
      <c r="CM32" s="224"/>
      <c r="CN32" s="224"/>
      <c r="CO32" s="224"/>
      <c r="CP32" s="224"/>
      <c r="CQ32" s="224"/>
      <c r="CR32" s="224"/>
      <c r="CS32" s="224"/>
      <c r="CT32" s="224"/>
      <c r="CU32" s="224"/>
      <c r="CV32" s="224"/>
      <c r="CW32" s="224"/>
      <c r="CX32" s="224"/>
      <c r="CY32" s="224"/>
      <c r="CZ32" s="224"/>
      <c r="DA32" s="224"/>
      <c r="DB32" s="224"/>
      <c r="DC32" s="224"/>
      <c r="DD32" s="224"/>
      <c r="DE32" s="224"/>
      <c r="DF32" s="224"/>
      <c r="DG32" s="224"/>
    </row>
    <row r="33" spans="1:112" s="66" customFormat="1" ht="15" customHeight="1">
      <c r="A33" s="189" t="s">
        <v>374</v>
      </c>
      <c r="B33" s="243" t="s">
        <v>248</v>
      </c>
      <c r="C33" s="186" t="s">
        <v>595</v>
      </c>
      <c r="D33" s="37"/>
      <c r="E33" s="242"/>
      <c r="F33" s="242"/>
      <c r="G33" s="198"/>
      <c r="H33" s="558">
        <v>45</v>
      </c>
      <c r="I33" s="209">
        <v>45</v>
      </c>
      <c r="J33" s="558">
        <v>60</v>
      </c>
      <c r="K33" s="242" t="s">
        <v>1050</v>
      </c>
      <c r="L33" s="198"/>
      <c r="M33" s="242" t="s">
        <v>1051</v>
      </c>
      <c r="N33" s="242" t="s">
        <v>1444</v>
      </c>
      <c r="O33" s="699"/>
      <c r="P33" s="242"/>
      <c r="Q33" s="198">
        <v>60</v>
      </c>
      <c r="R33" s="990"/>
      <c r="S33" s="369"/>
      <c r="T33" s="980"/>
      <c r="U33" s="850" t="s">
        <v>1556</v>
      </c>
      <c r="V33" s="362">
        <f>SUM(V3:V30)</f>
        <v>11</v>
      </c>
      <c r="W33" s="362">
        <f>SUM(W3:W30)</f>
        <v>1</v>
      </c>
      <c r="X33" s="919"/>
      <c r="Y33" s="307"/>
      <c r="Z33" s="149"/>
      <c r="AA33" s="149"/>
      <c r="AB33" s="149"/>
      <c r="AC33" s="144"/>
      <c r="AD33" s="144"/>
      <c r="AE33" s="188"/>
      <c r="AF33" s="188"/>
      <c r="AG33" s="188"/>
      <c r="AH33" s="188"/>
      <c r="AI33" s="188"/>
      <c r="AJ33" s="428"/>
      <c r="AK33" s="188"/>
      <c r="AL33" s="188"/>
      <c r="AM33" s="188"/>
      <c r="AN33" s="188"/>
      <c r="AO33" s="188"/>
      <c r="AP33" s="188"/>
      <c r="AQ33" s="188"/>
      <c r="AR33" s="188"/>
      <c r="AS33" s="401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401"/>
      <c r="BH33" s="188"/>
      <c r="BI33" s="188"/>
      <c r="BJ33" s="188"/>
      <c r="BK33" s="188"/>
      <c r="BL33" s="188"/>
      <c r="BM33" s="188"/>
      <c r="BN33" s="428"/>
      <c r="BO33" s="389"/>
      <c r="BP33" s="389"/>
      <c r="BQ33" s="389"/>
      <c r="BR33" s="224"/>
      <c r="BS33" s="224"/>
      <c r="BT33" s="362" t="s">
        <v>1174</v>
      </c>
      <c r="BU33" s="362" t="s">
        <v>1229</v>
      </c>
      <c r="BV33" s="224"/>
      <c r="BW33" s="224"/>
      <c r="BX33" s="224"/>
      <c r="BY33" s="428"/>
      <c r="BZ33" s="188"/>
      <c r="CA33" s="188"/>
      <c r="CB33" s="188"/>
      <c r="CC33" s="188"/>
      <c r="CD33" s="401"/>
      <c r="CE33" s="188"/>
      <c r="CF33" s="188"/>
      <c r="CG33" s="188"/>
      <c r="CH33" s="224"/>
      <c r="CI33" s="224"/>
      <c r="CJ33" s="224"/>
      <c r="CK33" s="224"/>
      <c r="CL33" s="224"/>
      <c r="CM33" s="224"/>
      <c r="CN33" s="224"/>
      <c r="CO33" s="224"/>
      <c r="CP33" s="224"/>
      <c r="CQ33" s="224"/>
      <c r="CR33" s="224"/>
      <c r="CS33" s="224"/>
      <c r="CT33" s="224"/>
      <c r="CU33" s="224"/>
      <c r="CV33" s="224"/>
      <c r="CW33" s="224"/>
      <c r="CX33" s="224"/>
      <c r="CY33" s="224"/>
      <c r="CZ33" s="224"/>
      <c r="DA33" s="224"/>
      <c r="DB33" s="224"/>
      <c r="DC33" s="224"/>
      <c r="DD33" s="224"/>
      <c r="DE33" s="224"/>
      <c r="DF33" s="224"/>
      <c r="DG33" s="224"/>
    </row>
    <row r="34" spans="1:112" s="69" customFormat="1" ht="15" customHeight="1">
      <c r="A34" s="182" t="s">
        <v>31</v>
      </c>
      <c r="B34" s="54"/>
      <c r="C34" s="537"/>
      <c r="D34" s="64"/>
      <c r="E34" s="158"/>
      <c r="F34" s="158"/>
      <c r="G34" s="540"/>
      <c r="H34" s="157"/>
      <c r="I34" s="561"/>
      <c r="J34" s="157"/>
      <c r="K34" s="158"/>
      <c r="L34" s="540"/>
      <c r="M34" s="158"/>
      <c r="N34" s="805"/>
      <c r="O34" s="807"/>
      <c r="P34" s="805"/>
      <c r="Q34" s="540"/>
      <c r="R34" s="995"/>
      <c r="S34" s="369"/>
      <c r="T34" s="980"/>
      <c r="U34" s="188"/>
      <c r="V34" s="188"/>
      <c r="W34" s="188"/>
      <c r="X34" s="401"/>
      <c r="Y34" s="850"/>
      <c r="Z34" s="149"/>
      <c r="AA34" s="144"/>
      <c r="AB34" s="144"/>
      <c r="AC34" s="144"/>
      <c r="AD34" s="144"/>
      <c r="AE34" s="188"/>
      <c r="AF34" s="224"/>
      <c r="AG34" s="188"/>
      <c r="AH34" s="188"/>
      <c r="AI34" s="188"/>
      <c r="AJ34" s="428"/>
      <c r="AK34" s="188"/>
      <c r="AL34" s="188"/>
      <c r="AM34" s="188"/>
      <c r="AN34" s="188"/>
      <c r="AO34" s="188"/>
      <c r="AP34" s="188"/>
      <c r="AQ34" s="188"/>
      <c r="AR34" s="224"/>
      <c r="AS34" s="42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428"/>
      <c r="BH34" s="188"/>
      <c r="BI34" s="188"/>
      <c r="BJ34" s="188"/>
      <c r="BK34" s="188"/>
      <c r="BL34" s="188"/>
      <c r="BM34" s="188"/>
      <c r="BN34" s="401"/>
      <c r="BO34" s="188"/>
      <c r="BP34" s="188"/>
      <c r="BQ34" s="188"/>
      <c r="BR34" s="188"/>
      <c r="BS34" s="850" t="s">
        <v>1261</v>
      </c>
      <c r="BT34" s="622">
        <f>BT5</f>
        <v>0</v>
      </c>
      <c r="BU34" s="622">
        <f>BU5</f>
        <v>0</v>
      </c>
      <c r="BV34" s="224"/>
      <c r="BW34" s="188"/>
      <c r="BX34" s="188"/>
      <c r="BY34" s="401"/>
      <c r="BZ34" s="188"/>
      <c r="CA34" s="188"/>
      <c r="CB34" s="188"/>
      <c r="CC34" s="188"/>
      <c r="CD34" s="401"/>
      <c r="CE34" s="188"/>
      <c r="CF34" s="188"/>
      <c r="CG34" s="188"/>
      <c r="CH34" s="188"/>
      <c r="CI34" s="188"/>
      <c r="CJ34" s="188"/>
      <c r="CK34" s="188"/>
      <c r="CL34" s="188"/>
      <c r="CM34" s="188"/>
      <c r="CN34" s="188"/>
      <c r="CO34" s="188"/>
      <c r="CP34" s="188"/>
      <c r="CQ34" s="188"/>
      <c r="CR34" s="188"/>
      <c r="CS34" s="188"/>
      <c r="CT34" s="188"/>
      <c r="CU34" s="188"/>
      <c r="CV34" s="188"/>
      <c r="CW34" s="188"/>
      <c r="CX34" s="188"/>
      <c r="CY34" s="188"/>
      <c r="CZ34" s="188"/>
      <c r="DA34" s="188"/>
      <c r="DB34" s="188"/>
      <c r="DC34" s="188"/>
      <c r="DD34" s="188"/>
      <c r="DE34" s="188"/>
      <c r="DF34" s="188"/>
      <c r="DG34" s="188"/>
      <c r="DH34" s="326"/>
    </row>
    <row r="35" spans="1:112" ht="15" customHeight="1" outlineLevel="1">
      <c r="A35" s="183" t="s">
        <v>75</v>
      </c>
      <c r="B35" s="243" t="s">
        <v>240</v>
      </c>
      <c r="C35" s="183" t="s">
        <v>575</v>
      </c>
      <c r="E35" s="27"/>
      <c r="F35" s="543" t="s">
        <v>28</v>
      </c>
      <c r="G35" s="183"/>
      <c r="H35" s="27"/>
      <c r="I35" s="199" t="s">
        <v>87</v>
      </c>
      <c r="N35" s="258" t="s">
        <v>1441</v>
      </c>
      <c r="O35" s="682"/>
      <c r="R35" s="996"/>
      <c r="S35" s="380"/>
      <c r="T35" s="975"/>
      <c r="Z35" s="149"/>
      <c r="AA35" s="144"/>
      <c r="AB35" s="144"/>
      <c r="AC35" s="149"/>
      <c r="AD35" s="149"/>
      <c r="AE35" s="224"/>
      <c r="AK35" s="224"/>
      <c r="AL35" s="224"/>
      <c r="AM35" s="224"/>
      <c r="AN35" s="224"/>
      <c r="AO35" s="224"/>
      <c r="AP35" s="224"/>
      <c r="AQ35" s="224"/>
      <c r="BM35" s="224"/>
      <c r="BS35" s="850" t="s">
        <v>1262</v>
      </c>
      <c r="BT35" s="622">
        <f>BT8</f>
        <v>0</v>
      </c>
      <c r="BU35" s="622">
        <f>BU8</f>
        <v>0</v>
      </c>
      <c r="CD35" s="428"/>
      <c r="CE35" s="224"/>
      <c r="CF35" s="224"/>
      <c r="CG35" s="224"/>
    </row>
    <row r="36" spans="1:112" ht="15" customHeight="1" outlineLevel="1">
      <c r="A36" s="185" t="s">
        <v>76</v>
      </c>
      <c r="B36" s="653" t="s">
        <v>240</v>
      </c>
      <c r="E36" s="27"/>
      <c r="F36" s="27"/>
      <c r="G36" s="183"/>
      <c r="H36" s="27"/>
      <c r="I36" s="183"/>
      <c r="N36" s="549" t="s">
        <v>420</v>
      </c>
      <c r="O36" s="684"/>
      <c r="R36" s="990"/>
      <c r="S36" s="383"/>
      <c r="T36" s="978"/>
      <c r="Z36" s="149"/>
      <c r="AA36" s="144"/>
      <c r="AB36" s="144"/>
      <c r="AC36" s="144"/>
      <c r="AD36" s="144"/>
      <c r="AG36" s="224"/>
      <c r="AH36" s="224"/>
      <c r="AK36" s="224"/>
      <c r="AL36" s="224"/>
      <c r="AM36" s="224"/>
      <c r="AN36" s="224"/>
      <c r="AO36" s="224"/>
      <c r="AP36" s="224"/>
      <c r="BH36" s="224"/>
      <c r="BL36" s="224"/>
      <c r="BS36" s="850" t="s">
        <v>1268</v>
      </c>
      <c r="BT36" s="622">
        <f>BT11</f>
        <v>0</v>
      </c>
      <c r="BU36" s="622">
        <f>BU11</f>
        <v>0</v>
      </c>
      <c r="BZ36" s="224"/>
      <c r="CA36" s="224"/>
      <c r="CB36" s="224"/>
      <c r="CC36" s="224"/>
    </row>
    <row r="37" spans="1:112" ht="15" customHeight="1" outlineLevel="1">
      <c r="A37" s="183" t="s">
        <v>79</v>
      </c>
      <c r="B37" s="243" t="s">
        <v>247</v>
      </c>
      <c r="E37" s="242"/>
      <c r="F37" s="242"/>
      <c r="G37" s="198"/>
      <c r="H37" s="558"/>
      <c r="I37" s="209"/>
      <c r="J37" s="558"/>
      <c r="K37" s="242"/>
      <c r="L37" s="198"/>
      <c r="M37" s="242"/>
      <c r="N37" s="543"/>
      <c r="O37" s="683"/>
      <c r="P37" s="242">
        <v>5400</v>
      </c>
      <c r="Q37" s="198"/>
      <c r="R37" s="990"/>
      <c r="S37" s="383"/>
      <c r="T37" s="978"/>
      <c r="Z37" s="149"/>
      <c r="AA37" s="149"/>
      <c r="AB37" s="149"/>
      <c r="AC37" s="144"/>
      <c r="AD37" s="144"/>
      <c r="BI37" s="224"/>
      <c r="BK37" s="224"/>
      <c r="BS37" s="850" t="s">
        <v>1263</v>
      </c>
      <c r="BT37" s="622">
        <f>BT14</f>
        <v>0</v>
      </c>
      <c r="BU37" s="622">
        <f>BU14</f>
        <v>0</v>
      </c>
    </row>
    <row r="38" spans="1:112" ht="15" customHeight="1">
      <c r="N38" s="258"/>
      <c r="O38" s="682"/>
      <c r="R38" s="990"/>
      <c r="S38" s="383"/>
      <c r="T38" s="978"/>
      <c r="Z38" s="149"/>
      <c r="AA38" s="144"/>
      <c r="AB38" s="144"/>
      <c r="AC38" s="144"/>
      <c r="AD38" s="144"/>
      <c r="AI38" s="224"/>
      <c r="BJ38" s="224"/>
      <c r="BR38" s="224"/>
      <c r="BS38" s="850" t="s">
        <v>1264</v>
      </c>
      <c r="BT38" s="622">
        <f>BT17</f>
        <v>0</v>
      </c>
      <c r="BU38" s="622">
        <f>BU17</f>
        <v>0</v>
      </c>
      <c r="BW38" s="224"/>
      <c r="BX38" s="224"/>
      <c r="BY38" s="428"/>
    </row>
    <row r="39" spans="1:112" s="69" customFormat="1" ht="15" customHeight="1">
      <c r="A39" s="182" t="s">
        <v>4</v>
      </c>
      <c r="B39" s="54"/>
      <c r="C39" s="537"/>
      <c r="D39" s="64"/>
      <c r="E39" s="158"/>
      <c r="F39" s="158"/>
      <c r="G39" s="540"/>
      <c r="H39" s="157"/>
      <c r="I39" s="561"/>
      <c r="J39" s="157"/>
      <c r="K39" s="158"/>
      <c r="L39" s="540"/>
      <c r="M39" s="158"/>
      <c r="N39" s="805"/>
      <c r="O39" s="807"/>
      <c r="P39" s="805"/>
      <c r="Q39" s="807"/>
      <c r="R39" s="995"/>
      <c r="S39" s="383"/>
      <c r="T39" s="978"/>
      <c r="U39" s="188"/>
      <c r="V39" s="188"/>
      <c r="W39" s="188"/>
      <c r="X39" s="401"/>
      <c r="Y39" s="307"/>
      <c r="Z39" s="149"/>
      <c r="AA39" s="144"/>
      <c r="AB39" s="144"/>
      <c r="AC39" s="144"/>
      <c r="AD39" s="144"/>
      <c r="AE39" s="188"/>
      <c r="AF39" s="188"/>
      <c r="AG39" s="188"/>
      <c r="AH39" s="188"/>
      <c r="AI39" s="188"/>
      <c r="AJ39" s="401"/>
      <c r="AK39" s="188"/>
      <c r="AL39" s="188"/>
      <c r="AM39" s="188"/>
      <c r="AN39" s="188"/>
      <c r="AO39" s="188"/>
      <c r="AP39" s="188"/>
      <c r="AQ39" s="224"/>
      <c r="AR39" s="188"/>
      <c r="AS39" s="401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401"/>
      <c r="BH39" s="188"/>
      <c r="BI39" s="188"/>
      <c r="BJ39" s="188"/>
      <c r="BK39" s="188"/>
      <c r="BL39" s="188"/>
      <c r="BM39" s="224"/>
      <c r="BN39" s="401"/>
      <c r="BO39" s="188"/>
      <c r="BP39" s="188"/>
      <c r="BQ39" s="188"/>
      <c r="BR39" s="188"/>
      <c r="BS39" s="850" t="s">
        <v>1265</v>
      </c>
      <c r="BT39" s="622">
        <f>BT20</f>
        <v>0</v>
      </c>
      <c r="BU39" s="622">
        <f>BU20</f>
        <v>0</v>
      </c>
      <c r="BV39" s="224"/>
      <c r="BW39" s="188"/>
      <c r="BX39" s="188"/>
      <c r="BY39" s="401"/>
      <c r="BZ39" s="188"/>
      <c r="CA39" s="188"/>
      <c r="CB39" s="188"/>
      <c r="CC39" s="188"/>
      <c r="CD39" s="401"/>
      <c r="CE39" s="188"/>
      <c r="CF39" s="188"/>
      <c r="CG39" s="188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188"/>
      <c r="DH39" s="326"/>
    </row>
    <row r="40" spans="1:112" ht="15" customHeight="1" outlineLevel="1">
      <c r="A40" s="183" t="s">
        <v>64</v>
      </c>
      <c r="B40" s="243" t="s">
        <v>240</v>
      </c>
      <c r="C40" s="235" t="s">
        <v>32</v>
      </c>
      <c r="D40" s="46" t="s">
        <v>32</v>
      </c>
      <c r="E40" s="543" t="s">
        <v>32</v>
      </c>
      <c r="F40" s="27"/>
      <c r="G40" s="183"/>
      <c r="H40" s="553" t="s">
        <v>32</v>
      </c>
      <c r="I40" s="199" t="s">
        <v>32</v>
      </c>
      <c r="J40" s="553" t="s">
        <v>32</v>
      </c>
      <c r="M40" s="543" t="s">
        <v>32</v>
      </c>
      <c r="N40" s="543" t="s">
        <v>1442</v>
      </c>
      <c r="O40" s="683"/>
      <c r="P40" s="543"/>
      <c r="R40" s="990"/>
      <c r="S40" s="385"/>
      <c r="T40" s="982"/>
      <c r="Z40" s="149"/>
      <c r="AA40" s="144"/>
      <c r="AB40" s="144"/>
      <c r="AC40" s="144"/>
      <c r="AD40" s="144"/>
      <c r="BS40" s="850" t="s">
        <v>1266</v>
      </c>
      <c r="BT40" s="622">
        <f>BT23</f>
        <v>0</v>
      </c>
      <c r="BU40" s="622">
        <f>BU23</f>
        <v>0</v>
      </c>
    </row>
    <row r="41" spans="1:112" ht="15" customHeight="1">
      <c r="N41" s="258"/>
      <c r="O41" s="682"/>
      <c r="R41" s="990"/>
      <c r="S41" s="383"/>
      <c r="T41" s="978"/>
      <c r="Z41" s="149"/>
      <c r="AA41" s="144"/>
      <c r="AB41" s="144"/>
      <c r="AC41" s="144"/>
      <c r="AD41" s="144"/>
      <c r="AK41" s="224"/>
      <c r="AL41" s="224"/>
      <c r="AM41" s="224"/>
      <c r="AN41" s="224"/>
      <c r="AO41" s="224"/>
      <c r="AP41" s="224"/>
      <c r="BO41" s="364"/>
      <c r="BS41" s="362" t="s">
        <v>1267</v>
      </c>
      <c r="BT41" s="622">
        <f>BT26</f>
        <v>20181.25</v>
      </c>
      <c r="BU41" s="622">
        <f>BU26</f>
        <v>0</v>
      </c>
    </row>
    <row r="42" spans="1:112" s="69" customFormat="1" ht="15" customHeight="1">
      <c r="A42" s="182" t="s">
        <v>293</v>
      </c>
      <c r="B42" s="54"/>
      <c r="C42" s="537"/>
      <c r="D42" s="64"/>
      <c r="E42" s="158"/>
      <c r="F42" s="158"/>
      <c r="G42" s="540"/>
      <c r="H42" s="157"/>
      <c r="I42" s="561"/>
      <c r="J42" s="157"/>
      <c r="K42" s="158"/>
      <c r="L42" s="540"/>
      <c r="M42" s="158"/>
      <c r="N42" s="805"/>
      <c r="O42" s="807"/>
      <c r="P42" s="805"/>
      <c r="Q42" s="540"/>
      <c r="R42" s="990"/>
      <c r="S42" s="383"/>
      <c r="T42" s="978"/>
      <c r="U42" s="188"/>
      <c r="V42" s="188"/>
      <c r="W42" s="188"/>
      <c r="X42" s="401"/>
      <c r="Y42" s="307"/>
      <c r="Z42" s="149"/>
      <c r="AA42" s="144"/>
      <c r="AB42" s="144"/>
      <c r="AC42" s="144"/>
      <c r="AD42" s="144"/>
      <c r="AE42" s="188"/>
      <c r="AF42" s="188"/>
      <c r="AG42" s="188"/>
      <c r="AH42" s="188"/>
      <c r="AI42" s="188"/>
      <c r="AJ42" s="401"/>
      <c r="AK42" s="188"/>
      <c r="AL42" s="188"/>
      <c r="AM42" s="188"/>
      <c r="AN42" s="188"/>
      <c r="AO42" s="188"/>
      <c r="AP42" s="188"/>
      <c r="AQ42" s="188"/>
      <c r="AR42" s="188"/>
      <c r="AS42" s="401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401"/>
      <c r="BH42" s="364"/>
      <c r="BI42" s="364"/>
      <c r="BJ42" s="364"/>
      <c r="BK42" s="364"/>
      <c r="BL42" s="364"/>
      <c r="BM42" s="364"/>
      <c r="BN42" s="401"/>
      <c r="BO42" s="219"/>
      <c r="BP42" s="188"/>
      <c r="BQ42" s="188"/>
      <c r="BR42" s="188"/>
      <c r="BS42" s="362" t="s">
        <v>1553</v>
      </c>
      <c r="BT42" s="622">
        <f>BT31</f>
        <v>33473.75</v>
      </c>
      <c r="BU42" s="622">
        <f>BU31</f>
        <v>687.4</v>
      </c>
      <c r="BV42" s="188"/>
      <c r="BW42" s="188"/>
      <c r="BX42" s="188"/>
      <c r="BY42" s="401"/>
      <c r="BZ42" s="188"/>
      <c r="CA42" s="188"/>
      <c r="CB42" s="188"/>
      <c r="CC42" s="188"/>
      <c r="CD42" s="401"/>
      <c r="CE42" s="188"/>
      <c r="CF42" s="188"/>
      <c r="CG42" s="188"/>
      <c r="CH42" s="188"/>
      <c r="CI42" s="188"/>
      <c r="CJ42" s="188"/>
      <c r="CK42" s="188"/>
      <c r="CL42" s="188"/>
      <c r="CM42" s="188"/>
      <c r="CN42" s="188"/>
      <c r="CO42" s="188"/>
      <c r="CP42" s="188"/>
      <c r="CQ42" s="188"/>
      <c r="CR42" s="188"/>
      <c r="CS42" s="188"/>
      <c r="CT42" s="188"/>
      <c r="CU42" s="188"/>
      <c r="CV42" s="188"/>
      <c r="CW42" s="188"/>
      <c r="CX42" s="188"/>
      <c r="CY42" s="188"/>
      <c r="CZ42" s="188"/>
      <c r="DA42" s="188"/>
      <c r="DB42" s="188"/>
      <c r="DC42" s="188"/>
      <c r="DD42" s="188"/>
      <c r="DE42" s="188"/>
      <c r="DF42" s="188"/>
      <c r="DG42" s="188"/>
      <c r="DH42" s="326"/>
    </row>
    <row r="43" spans="1:112" s="66" customFormat="1" ht="15" customHeight="1" outlineLevel="1">
      <c r="A43" s="184" t="s">
        <v>70</v>
      </c>
      <c r="B43" s="243" t="s">
        <v>248</v>
      </c>
      <c r="C43" s="186">
        <v>75</v>
      </c>
      <c r="D43" s="37"/>
      <c r="E43" s="242">
        <v>60</v>
      </c>
      <c r="F43" s="242"/>
      <c r="G43" s="198"/>
      <c r="H43" s="558">
        <v>45</v>
      </c>
      <c r="I43" s="209">
        <v>45</v>
      </c>
      <c r="J43" s="558">
        <v>60</v>
      </c>
      <c r="K43" s="242">
        <v>48</v>
      </c>
      <c r="L43" s="198"/>
      <c r="M43" s="242">
        <v>42</v>
      </c>
      <c r="N43" s="543"/>
      <c r="O43" s="683"/>
      <c r="P43" s="242"/>
      <c r="Q43" s="198">
        <v>60</v>
      </c>
      <c r="R43" s="990"/>
      <c r="S43" s="383"/>
      <c r="T43" s="978"/>
      <c r="U43" s="188"/>
      <c r="V43" s="188"/>
      <c r="W43" s="188"/>
      <c r="X43" s="401"/>
      <c r="Y43" s="307"/>
      <c r="Z43" s="149"/>
      <c r="AA43" s="144"/>
      <c r="AB43" s="144"/>
      <c r="AC43" s="144"/>
      <c r="AD43" s="144"/>
      <c r="AE43" s="188"/>
      <c r="AF43" s="188"/>
      <c r="AG43" s="188"/>
      <c r="AH43" s="188"/>
      <c r="AI43" s="188"/>
      <c r="AJ43" s="401"/>
      <c r="AK43" s="188"/>
      <c r="AL43" s="188"/>
      <c r="AM43" s="188"/>
      <c r="AN43" s="188"/>
      <c r="AO43" s="188"/>
      <c r="AP43" s="188"/>
      <c r="AQ43" s="188"/>
      <c r="AR43" s="188"/>
      <c r="AS43" s="401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401"/>
      <c r="BH43" s="219"/>
      <c r="BI43" s="219"/>
      <c r="BJ43" s="219"/>
      <c r="BK43" s="219"/>
      <c r="BL43" s="219"/>
      <c r="BM43" s="219"/>
      <c r="BN43" s="428"/>
      <c r="BO43" s="622"/>
      <c r="BP43" s="188"/>
      <c r="BQ43" s="188"/>
      <c r="BR43" s="188"/>
      <c r="BS43" s="188"/>
      <c r="BT43" s="188"/>
      <c r="BU43" s="188"/>
      <c r="BV43" s="188"/>
      <c r="BW43" s="188"/>
      <c r="BX43" s="188"/>
      <c r="BY43" s="401"/>
      <c r="BZ43" s="188"/>
      <c r="CA43" s="188"/>
      <c r="CB43" s="188"/>
      <c r="CC43" s="188"/>
      <c r="CD43" s="401"/>
      <c r="CE43" s="188"/>
      <c r="CF43" s="188"/>
      <c r="CG43" s="188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</row>
    <row r="44" spans="1:112" s="66" customFormat="1" ht="15" customHeight="1" outlineLevel="1">
      <c r="A44" s="184" t="s">
        <v>71</v>
      </c>
      <c r="B44" s="243" t="s">
        <v>248</v>
      </c>
      <c r="C44" s="186">
        <v>55</v>
      </c>
      <c r="D44" s="37"/>
      <c r="E44" s="242">
        <v>45</v>
      </c>
      <c r="F44" s="242"/>
      <c r="G44" s="198"/>
      <c r="H44" s="558" t="s">
        <v>1052</v>
      </c>
      <c r="I44" s="209" t="s">
        <v>87</v>
      </c>
      <c r="J44" s="558">
        <v>45</v>
      </c>
      <c r="K44" s="242">
        <v>45</v>
      </c>
      <c r="L44" s="198"/>
      <c r="M44" s="242">
        <v>40</v>
      </c>
      <c r="N44" s="543"/>
      <c r="O44" s="683"/>
      <c r="P44" s="242"/>
      <c r="Q44" s="198"/>
      <c r="R44" s="990"/>
      <c r="S44" s="369"/>
      <c r="T44" s="980"/>
      <c r="U44" s="188"/>
      <c r="V44" s="188"/>
      <c r="W44" s="188"/>
      <c r="X44" s="401"/>
      <c r="Y44" s="307"/>
      <c r="Z44" s="149"/>
      <c r="AA44" s="144"/>
      <c r="AB44" s="144"/>
      <c r="AC44" s="149"/>
      <c r="AD44" s="149"/>
      <c r="AE44" s="188"/>
      <c r="AF44" s="188"/>
      <c r="AG44" s="188"/>
      <c r="AH44" s="188"/>
      <c r="AI44" s="188"/>
      <c r="AJ44" s="428"/>
      <c r="AK44" s="188"/>
      <c r="AL44" s="188"/>
      <c r="AM44" s="188"/>
      <c r="AN44" s="188"/>
      <c r="AO44" s="188"/>
      <c r="AP44" s="188"/>
      <c r="AQ44" s="188"/>
      <c r="AR44" s="188"/>
      <c r="AS44" s="401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401"/>
      <c r="BH44" s="622"/>
      <c r="BI44" s="622"/>
      <c r="BJ44" s="622"/>
      <c r="BK44" s="622"/>
      <c r="BL44" s="622"/>
      <c r="BM44" s="622"/>
      <c r="BN44" s="428"/>
      <c r="BO44" s="622"/>
      <c r="BP44" s="188"/>
      <c r="BQ44" s="188"/>
      <c r="BR44" s="188"/>
      <c r="BS44" s="188"/>
      <c r="BT44" s="188"/>
      <c r="BU44" s="188"/>
      <c r="BV44" s="188"/>
      <c r="BW44" s="188"/>
      <c r="BX44" s="188"/>
      <c r="BY44" s="401"/>
      <c r="BZ44" s="188"/>
      <c r="CA44" s="188"/>
      <c r="CB44" s="188"/>
      <c r="CC44" s="188"/>
      <c r="CD44" s="401"/>
      <c r="CE44" s="188"/>
      <c r="CF44" s="188"/>
      <c r="CG44" s="188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</row>
    <row r="45" spans="1:112" ht="15" customHeight="1" outlineLevel="1">
      <c r="A45" s="183" t="s">
        <v>80</v>
      </c>
      <c r="B45" s="243" t="s">
        <v>240</v>
      </c>
      <c r="C45" s="235" t="s">
        <v>72</v>
      </c>
      <c r="E45" s="550"/>
      <c r="F45" s="550"/>
      <c r="G45" s="207"/>
      <c r="H45" s="559"/>
      <c r="I45" s="196"/>
      <c r="J45" s="559"/>
      <c r="K45" s="550" t="s">
        <v>1053</v>
      </c>
      <c r="L45" s="207"/>
      <c r="M45" s="563" t="s">
        <v>1054</v>
      </c>
      <c r="N45" s="691"/>
      <c r="O45" s="695"/>
      <c r="P45" s="691"/>
      <c r="Q45" s="207"/>
      <c r="R45" s="990"/>
      <c r="S45" s="383"/>
      <c r="T45" s="978"/>
      <c r="Z45" s="149"/>
      <c r="AA45" s="144"/>
      <c r="AB45" s="144"/>
      <c r="AC45" s="149"/>
      <c r="AD45" s="149"/>
      <c r="AJ45" s="428"/>
      <c r="BH45" s="622"/>
      <c r="BI45" s="622"/>
      <c r="BJ45" s="622"/>
      <c r="BK45" s="622"/>
      <c r="BL45" s="622"/>
      <c r="BM45" s="622"/>
      <c r="BO45" s="622"/>
    </row>
    <row r="46" spans="1:112" ht="15" customHeight="1" outlineLevel="1">
      <c r="A46" s="183" t="s">
        <v>81</v>
      </c>
      <c r="B46" s="243" t="s">
        <v>240</v>
      </c>
      <c r="C46" s="235" t="s">
        <v>73</v>
      </c>
      <c r="E46" s="550"/>
      <c r="F46" s="550"/>
      <c r="G46" s="207"/>
      <c r="H46" s="559"/>
      <c r="I46" s="196"/>
      <c r="J46" s="559"/>
      <c r="K46" s="550" t="s">
        <v>1053</v>
      </c>
      <c r="L46" s="207"/>
      <c r="M46" s="550"/>
      <c r="N46" s="543"/>
      <c r="O46" s="683"/>
      <c r="P46" s="543"/>
      <c r="Q46" s="207"/>
      <c r="R46" s="990"/>
      <c r="S46" s="369"/>
      <c r="T46" s="980"/>
      <c r="Z46" s="149"/>
      <c r="AA46" s="149"/>
      <c r="AB46" s="149"/>
      <c r="AC46" s="149"/>
      <c r="AD46" s="149"/>
      <c r="AJ46" s="428"/>
      <c r="BH46" s="622"/>
      <c r="BI46" s="622"/>
      <c r="BJ46" s="622"/>
      <c r="BK46" s="622"/>
      <c r="BL46" s="622"/>
      <c r="BM46" s="622"/>
      <c r="BN46" s="428"/>
    </row>
    <row r="47" spans="1:112" ht="15" customHeight="1">
      <c r="N47" s="258"/>
      <c r="O47" s="682"/>
      <c r="R47" s="990"/>
      <c r="S47" s="369"/>
      <c r="T47" s="980"/>
      <c r="Z47" s="149"/>
      <c r="AA47" s="149"/>
      <c r="AB47" s="149"/>
      <c r="AC47" s="149"/>
      <c r="AD47" s="149"/>
      <c r="BN47" s="428"/>
    </row>
    <row r="48" spans="1:112" s="69" customFormat="1" ht="15" customHeight="1">
      <c r="A48" s="182" t="s">
        <v>34</v>
      </c>
      <c r="B48" s="54"/>
      <c r="C48" s="537"/>
      <c r="D48" s="64"/>
      <c r="E48" s="158"/>
      <c r="F48" s="158"/>
      <c r="G48" s="540"/>
      <c r="H48" s="157"/>
      <c r="I48" s="561"/>
      <c r="J48" s="157"/>
      <c r="K48" s="158"/>
      <c r="L48" s="540"/>
      <c r="M48" s="158"/>
      <c r="N48" s="805"/>
      <c r="O48" s="807"/>
      <c r="P48" s="805"/>
      <c r="Q48" s="540"/>
      <c r="R48" s="995"/>
      <c r="S48" s="383"/>
      <c r="T48" s="978"/>
      <c r="U48" s="188"/>
      <c r="V48" s="188"/>
      <c r="W48" s="188"/>
      <c r="X48" s="401"/>
      <c r="Y48" s="307"/>
      <c r="Z48" s="149"/>
      <c r="AA48" s="149"/>
      <c r="AB48" s="149"/>
      <c r="AC48" s="144"/>
      <c r="AD48" s="144"/>
      <c r="AE48" s="188"/>
      <c r="AF48" s="188"/>
      <c r="AG48" s="188"/>
      <c r="AH48" s="188"/>
      <c r="AI48" s="188"/>
      <c r="AJ48" s="401"/>
      <c r="AK48" s="188"/>
      <c r="AL48" s="188"/>
      <c r="AM48" s="188"/>
      <c r="AN48" s="188"/>
      <c r="AO48" s="188"/>
      <c r="AP48" s="188"/>
      <c r="AQ48" s="188"/>
      <c r="AR48" s="188"/>
      <c r="AS48" s="401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401"/>
      <c r="BH48" s="188"/>
      <c r="BI48" s="188"/>
      <c r="BJ48" s="188"/>
      <c r="BK48" s="188"/>
      <c r="BL48" s="188"/>
      <c r="BM48" s="188"/>
      <c r="BN48" s="401"/>
      <c r="BO48" s="188"/>
      <c r="BP48" s="188"/>
      <c r="BQ48" s="188"/>
      <c r="BR48" s="188"/>
      <c r="BS48" s="188"/>
      <c r="BT48" s="188"/>
      <c r="BU48" s="188"/>
      <c r="BV48" s="188"/>
      <c r="BW48" s="188"/>
      <c r="BX48" s="188"/>
      <c r="BY48" s="401"/>
      <c r="BZ48" s="188"/>
      <c r="CA48" s="188"/>
      <c r="CB48" s="188"/>
      <c r="CC48" s="188"/>
      <c r="CD48" s="401"/>
      <c r="CE48" s="188"/>
      <c r="CF48" s="188"/>
      <c r="CG48" s="188"/>
      <c r="CH48" s="188"/>
      <c r="CI48" s="188"/>
      <c r="CJ48" s="188"/>
      <c r="CK48" s="188"/>
      <c r="CL48" s="188"/>
      <c r="CM48" s="188"/>
      <c r="CN48" s="188"/>
      <c r="CO48" s="188"/>
      <c r="CP48" s="188"/>
      <c r="CQ48" s="188"/>
      <c r="CR48" s="188"/>
      <c r="CS48" s="188"/>
      <c r="CT48" s="188"/>
      <c r="CU48" s="188"/>
      <c r="CV48" s="188"/>
      <c r="CW48" s="188"/>
      <c r="CX48" s="188"/>
      <c r="CY48" s="188"/>
      <c r="CZ48" s="188"/>
      <c r="DA48" s="188"/>
      <c r="DB48" s="188"/>
      <c r="DC48" s="188"/>
      <c r="DD48" s="188"/>
      <c r="DE48" s="188"/>
      <c r="DF48" s="188"/>
      <c r="DG48" s="188"/>
      <c r="DH48" s="326"/>
    </row>
    <row r="49" spans="1:112" s="66" customFormat="1" ht="15" customHeight="1" outlineLevel="1">
      <c r="A49" s="655" t="s">
        <v>82</v>
      </c>
      <c r="B49" s="245" t="s">
        <v>249</v>
      </c>
      <c r="C49" s="223">
        <v>4000</v>
      </c>
      <c r="D49" s="37"/>
      <c r="E49" s="551"/>
      <c r="F49" s="550"/>
      <c r="G49" s="207"/>
      <c r="H49" s="560" t="s">
        <v>87</v>
      </c>
      <c r="I49" s="206" t="s">
        <v>87</v>
      </c>
      <c r="J49" s="560"/>
      <c r="K49" s="550"/>
      <c r="L49" s="207"/>
      <c r="M49" s="550"/>
      <c r="N49" s="543" t="s">
        <v>1445</v>
      </c>
      <c r="O49" s="683"/>
      <c r="P49" s="543"/>
      <c r="Q49" s="183"/>
      <c r="R49" s="995"/>
      <c r="S49" s="383"/>
      <c r="T49" s="978"/>
      <c r="U49" s="188"/>
      <c r="V49" s="188"/>
      <c r="W49" s="188"/>
      <c r="X49" s="401"/>
      <c r="Y49" s="307"/>
      <c r="Z49" s="149"/>
      <c r="AA49" s="149"/>
      <c r="AB49" s="149"/>
      <c r="AC49" s="144"/>
      <c r="AD49" s="144"/>
      <c r="AE49" s="188"/>
      <c r="AF49" s="188"/>
      <c r="AG49" s="188"/>
      <c r="AH49" s="188"/>
      <c r="AI49" s="188"/>
      <c r="AJ49" s="401"/>
      <c r="AK49" s="188"/>
      <c r="AL49" s="188"/>
      <c r="AM49" s="188"/>
      <c r="AN49" s="188"/>
      <c r="AO49" s="188"/>
      <c r="AP49" s="188"/>
      <c r="AQ49" s="188"/>
      <c r="AR49" s="188"/>
      <c r="AS49" s="401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401"/>
      <c r="BH49" s="188"/>
      <c r="BI49" s="188"/>
      <c r="BJ49" s="188"/>
      <c r="BK49" s="188"/>
      <c r="BL49" s="188"/>
      <c r="BM49" s="188"/>
      <c r="BN49" s="401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401"/>
      <c r="BZ49" s="188"/>
      <c r="CA49" s="188"/>
      <c r="CB49" s="188"/>
      <c r="CC49" s="188"/>
      <c r="CD49" s="401"/>
      <c r="CE49" s="188"/>
      <c r="CF49" s="188"/>
      <c r="CG49" s="188"/>
      <c r="CH49" s="224"/>
      <c r="CI49" s="224"/>
      <c r="CJ49" s="224"/>
      <c r="CK49" s="224"/>
      <c r="CL49" s="224"/>
      <c r="CM49" s="224"/>
      <c r="CN49" s="224"/>
      <c r="CO49" s="224"/>
      <c r="CP49" s="224"/>
      <c r="CQ49" s="224"/>
      <c r="CR49" s="224"/>
      <c r="CS49" s="224"/>
      <c r="CT49" s="224"/>
      <c r="CU49" s="224"/>
      <c r="CV49" s="224"/>
      <c r="CW49" s="224"/>
      <c r="CX49" s="224"/>
      <c r="CY49" s="224"/>
      <c r="CZ49" s="224"/>
      <c r="DA49" s="224"/>
      <c r="DB49" s="224"/>
      <c r="DC49" s="224"/>
      <c r="DD49" s="224"/>
      <c r="DE49" s="224"/>
      <c r="DF49" s="224"/>
      <c r="DG49" s="224"/>
    </row>
    <row r="50" spans="1:112" ht="15" customHeight="1" outlineLevel="1">
      <c r="A50" s="237" t="s">
        <v>83</v>
      </c>
      <c r="B50" s="654" t="s">
        <v>249</v>
      </c>
      <c r="E50" s="551"/>
      <c r="F50" s="550"/>
      <c r="G50" s="207"/>
      <c r="H50" s="560"/>
      <c r="I50" s="206"/>
      <c r="J50" s="560"/>
      <c r="K50" s="550"/>
      <c r="L50" s="207"/>
      <c r="M50" s="550"/>
      <c r="N50" s="543"/>
      <c r="O50" s="683"/>
      <c r="P50" s="543"/>
      <c r="R50" s="995"/>
      <c r="S50" s="383"/>
      <c r="T50" s="978"/>
      <c r="Z50" s="149"/>
      <c r="AA50" s="144"/>
      <c r="AB50" s="144"/>
      <c r="AC50" s="368"/>
      <c r="AD50" s="368"/>
    </row>
    <row r="51" spans="1:112" ht="15" customHeight="1" outlineLevel="1">
      <c r="A51" s="183" t="s">
        <v>84</v>
      </c>
      <c r="B51" s="245" t="s">
        <v>249</v>
      </c>
      <c r="E51" s="551"/>
      <c r="F51" s="550"/>
      <c r="G51" s="207"/>
      <c r="H51" s="560"/>
      <c r="I51" s="206"/>
      <c r="J51" s="560"/>
      <c r="K51" s="550"/>
      <c r="L51" s="207"/>
      <c r="M51" s="550"/>
      <c r="N51" s="543"/>
      <c r="O51" s="683"/>
      <c r="P51" s="543"/>
      <c r="R51" s="995"/>
      <c r="S51" s="369"/>
      <c r="T51" s="980"/>
      <c r="Z51" s="149"/>
      <c r="AA51" s="144"/>
      <c r="AB51" s="144"/>
      <c r="AC51" s="144"/>
      <c r="AD51" s="144"/>
      <c r="AJ51" s="428"/>
    </row>
    <row r="52" spans="1:112" ht="15" customHeight="1" outlineLevel="1">
      <c r="A52" s="183" t="s">
        <v>85</v>
      </c>
      <c r="B52" s="245" t="s">
        <v>249</v>
      </c>
      <c r="E52" s="27"/>
      <c r="F52" s="27"/>
      <c r="G52" s="183"/>
      <c r="H52" s="27"/>
      <c r="I52" s="183"/>
      <c r="N52" s="258" t="s">
        <v>1443</v>
      </c>
      <c r="O52" s="682"/>
      <c r="R52" s="990"/>
      <c r="S52" s="383"/>
      <c r="T52" s="978"/>
      <c r="Z52" s="149"/>
      <c r="AA52" s="368"/>
      <c r="AB52" s="368"/>
      <c r="AC52" s="144"/>
      <c r="AD52" s="144"/>
      <c r="AQ52" s="224"/>
      <c r="AR52" s="43"/>
      <c r="AS52" s="418"/>
      <c r="BG52" s="418"/>
      <c r="BJ52" s="224"/>
      <c r="BK52" s="224"/>
      <c r="BL52" s="224"/>
      <c r="BN52" s="428"/>
      <c r="BO52" s="95"/>
      <c r="BP52" s="95"/>
      <c r="BQ52" s="95"/>
      <c r="BU52" s="95"/>
    </row>
    <row r="53" spans="1:112" ht="15" customHeight="1">
      <c r="B53" s="245"/>
      <c r="E53" s="27"/>
      <c r="F53" s="550"/>
      <c r="G53" s="207"/>
      <c r="H53" s="27"/>
      <c r="I53" s="183"/>
      <c r="K53" s="550"/>
      <c r="L53" s="207"/>
      <c r="M53" s="550"/>
      <c r="N53" s="543"/>
      <c r="O53" s="683"/>
      <c r="P53" s="543"/>
      <c r="R53" s="990"/>
      <c r="S53" s="383"/>
      <c r="T53" s="978"/>
      <c r="Z53" s="149"/>
      <c r="AA53" s="144"/>
      <c r="AB53" s="144"/>
      <c r="AC53" s="149"/>
      <c r="AD53" s="149"/>
      <c r="AO53" s="95"/>
      <c r="AP53" s="95"/>
      <c r="AR53" s="43"/>
      <c r="AS53" s="418"/>
      <c r="BJ53" s="224"/>
      <c r="BK53" s="224"/>
      <c r="BM53" s="43"/>
      <c r="BN53" s="428"/>
      <c r="BO53" s="224"/>
      <c r="BP53" s="224"/>
      <c r="BQ53" s="224"/>
      <c r="BV53" s="95"/>
    </row>
    <row r="54" spans="1:112" s="69" customFormat="1" ht="15" customHeight="1">
      <c r="A54" s="182" t="s">
        <v>146</v>
      </c>
      <c r="B54" s="54"/>
      <c r="C54" s="537"/>
      <c r="D54" s="64"/>
      <c r="E54" s="158"/>
      <c r="F54" s="158"/>
      <c r="G54" s="540"/>
      <c r="H54" s="157"/>
      <c r="I54" s="561"/>
      <c r="J54" s="157"/>
      <c r="K54" s="158"/>
      <c r="L54" s="540"/>
      <c r="M54" s="158"/>
      <c r="N54" s="805"/>
      <c r="O54" s="807"/>
      <c r="P54" s="805"/>
      <c r="Q54" s="540"/>
      <c r="R54" s="998"/>
      <c r="S54" s="383"/>
      <c r="T54" s="978"/>
      <c r="U54" s="188"/>
      <c r="V54" s="188"/>
      <c r="W54" s="188"/>
      <c r="X54" s="401"/>
      <c r="Y54" s="307"/>
      <c r="Z54" s="149"/>
      <c r="AA54" s="144"/>
      <c r="AB54" s="144"/>
      <c r="AC54" s="142"/>
      <c r="AD54" s="142"/>
      <c r="AE54" s="224"/>
      <c r="AF54" s="188"/>
      <c r="AG54" s="188"/>
      <c r="AH54" s="188"/>
      <c r="AI54" s="188"/>
      <c r="AJ54" s="401"/>
      <c r="AK54" s="188"/>
      <c r="AL54" s="188"/>
      <c r="AM54" s="188"/>
      <c r="AN54" s="188"/>
      <c r="AO54" s="188"/>
      <c r="AP54" s="188"/>
      <c r="AQ54" s="188"/>
      <c r="AR54" s="188"/>
      <c r="AS54" s="401"/>
      <c r="AT54" s="188"/>
      <c r="AU54" s="188"/>
      <c r="AV54" s="188"/>
      <c r="AW54" s="188"/>
      <c r="AX54" s="188"/>
      <c r="AY54" s="188"/>
      <c r="AZ54" s="188"/>
      <c r="BA54" s="188"/>
      <c r="BB54" s="188"/>
      <c r="BC54" s="188"/>
      <c r="BD54" s="188"/>
      <c r="BE54" s="188"/>
      <c r="BF54" s="188"/>
      <c r="BG54" s="401"/>
      <c r="BH54" s="188"/>
      <c r="BI54" s="43"/>
      <c r="BJ54" s="43"/>
      <c r="BK54" s="43"/>
      <c r="BL54" s="43"/>
      <c r="BM54" s="43"/>
      <c r="BN54" s="401"/>
      <c r="BO54" s="188"/>
      <c r="BP54" s="188"/>
      <c r="BQ54" s="188"/>
      <c r="BR54" s="188"/>
      <c r="BS54" s="188"/>
      <c r="BT54" s="95"/>
      <c r="BU54" s="188"/>
      <c r="BV54" s="188"/>
      <c r="BW54" s="188"/>
      <c r="BX54" s="188"/>
      <c r="BY54" s="401"/>
      <c r="BZ54" s="188"/>
      <c r="CA54" s="188"/>
      <c r="CB54" s="188"/>
      <c r="CC54" s="188"/>
      <c r="CD54" s="401"/>
      <c r="CE54" s="188"/>
      <c r="CF54" s="188"/>
      <c r="CG54" s="188"/>
      <c r="CH54" s="188"/>
      <c r="CI54" s="188"/>
      <c r="CJ54" s="188"/>
      <c r="CK54" s="188"/>
      <c r="CL54" s="188"/>
      <c r="CM54" s="188"/>
      <c r="CN54" s="188"/>
      <c r="CO54" s="188"/>
      <c r="CP54" s="188"/>
      <c r="CQ54" s="188"/>
      <c r="CR54" s="188"/>
      <c r="CS54" s="188"/>
      <c r="CT54" s="188"/>
      <c r="CU54" s="188"/>
      <c r="CV54" s="188"/>
      <c r="CW54" s="188"/>
      <c r="CX54" s="188"/>
      <c r="CY54" s="188"/>
      <c r="CZ54" s="188"/>
      <c r="DA54" s="188"/>
      <c r="DB54" s="188"/>
      <c r="DC54" s="188"/>
      <c r="DD54" s="188"/>
      <c r="DE54" s="188"/>
      <c r="DF54" s="188"/>
      <c r="DG54" s="188"/>
      <c r="DH54" s="326"/>
    </row>
    <row r="55" spans="1:112" ht="15" customHeight="1" outlineLevel="1">
      <c r="A55" s="183" t="s">
        <v>76</v>
      </c>
      <c r="B55" s="245" t="s">
        <v>249</v>
      </c>
      <c r="E55" s="550"/>
      <c r="F55" s="550"/>
      <c r="G55" s="207"/>
      <c r="H55" s="559" t="s">
        <v>87</v>
      </c>
      <c r="I55" s="196" t="s">
        <v>87</v>
      </c>
      <c r="J55" s="559"/>
      <c r="K55" s="550"/>
      <c r="L55" s="207"/>
      <c r="M55" s="550"/>
      <c r="N55" s="543"/>
      <c r="O55" s="683"/>
      <c r="P55" s="543"/>
      <c r="Q55" s="195"/>
      <c r="R55" s="990"/>
      <c r="S55" s="383"/>
      <c r="T55" s="978"/>
      <c r="Z55" s="149"/>
      <c r="AA55" s="149"/>
      <c r="AB55" s="149"/>
      <c r="AC55" s="43"/>
      <c r="AF55" s="43"/>
      <c r="AG55" s="43"/>
      <c r="AH55" s="43"/>
      <c r="AI55" s="43"/>
      <c r="AJ55" s="418"/>
      <c r="AK55" s="43"/>
      <c r="AL55" s="43"/>
      <c r="AM55" s="43"/>
      <c r="AN55" s="43"/>
      <c r="AO55" s="43"/>
      <c r="AP55" s="43"/>
      <c r="BJ55" s="43"/>
      <c r="BK55" s="43"/>
      <c r="BL55" s="43"/>
      <c r="BO55" s="43"/>
      <c r="BP55" s="43"/>
      <c r="BQ55" s="43"/>
      <c r="BT55" s="224"/>
    </row>
    <row r="56" spans="1:112" ht="15" customHeight="1" outlineLevel="1">
      <c r="A56" s="183" t="s">
        <v>75</v>
      </c>
      <c r="B56" s="245" t="s">
        <v>249</v>
      </c>
      <c r="E56" s="550"/>
      <c r="F56" s="550"/>
      <c r="G56" s="207"/>
      <c r="H56" s="559"/>
      <c r="I56" s="196"/>
      <c r="J56" s="559"/>
      <c r="K56" s="550"/>
      <c r="L56" s="207"/>
      <c r="M56" s="550"/>
      <c r="N56" s="543"/>
      <c r="O56" s="683"/>
      <c r="P56" s="543"/>
      <c r="Q56" s="195"/>
      <c r="R56" s="990"/>
      <c r="S56" s="383"/>
      <c r="T56" s="978"/>
      <c r="Y56" s="142"/>
      <c r="Z56" s="144"/>
      <c r="AA56" s="144"/>
      <c r="AD56" s="43"/>
      <c r="AE56" s="43"/>
      <c r="BG56" s="930"/>
      <c r="BL56" s="43"/>
      <c r="BM56" s="43"/>
      <c r="BN56" s="930"/>
      <c r="BO56" s="43"/>
      <c r="BP56" s="43"/>
      <c r="BQ56" s="43"/>
    </row>
    <row r="57" spans="1:112" ht="15" customHeight="1" outlineLevel="1">
      <c r="A57" s="183" t="s">
        <v>168</v>
      </c>
      <c r="B57" s="245" t="s">
        <v>247</v>
      </c>
      <c r="E57" s="550"/>
      <c r="F57" s="550"/>
      <c r="G57" s="207"/>
      <c r="H57" s="559"/>
      <c r="I57" s="196"/>
      <c r="J57" s="559"/>
      <c r="K57" s="550"/>
      <c r="L57" s="207"/>
      <c r="M57" s="550"/>
      <c r="N57" s="543"/>
      <c r="O57" s="683"/>
      <c r="P57" s="543"/>
      <c r="Q57" s="195"/>
      <c r="R57" s="995"/>
      <c r="S57" s="383"/>
      <c r="T57" s="978"/>
      <c r="Y57" s="144"/>
      <c r="Z57" s="144"/>
      <c r="AA57" s="144"/>
      <c r="AB57" s="43"/>
      <c r="AD57" s="43"/>
      <c r="AE57" s="43"/>
      <c r="BG57" s="405"/>
      <c r="BL57" s="43"/>
      <c r="BM57" s="43"/>
      <c r="BN57" s="405"/>
      <c r="BT57" s="43"/>
    </row>
    <row r="58" spans="1:112" ht="15" customHeight="1" outlineLevel="1">
      <c r="A58" s="183" t="s">
        <v>169</v>
      </c>
      <c r="B58" s="245" t="s">
        <v>249</v>
      </c>
      <c r="E58" s="550"/>
      <c r="F58" s="550"/>
      <c r="G58" s="207"/>
      <c r="H58" s="559"/>
      <c r="I58" s="196"/>
      <c r="J58" s="559"/>
      <c r="K58" s="550"/>
      <c r="L58" s="207"/>
      <c r="M58" s="550"/>
      <c r="N58" s="543"/>
      <c r="O58" s="683"/>
      <c r="P58" s="543"/>
      <c r="Q58" s="195"/>
      <c r="R58" s="990"/>
      <c r="S58" s="383"/>
      <c r="T58" s="978"/>
      <c r="Y58" s="144"/>
      <c r="Z58" s="144"/>
      <c r="AA58" s="144"/>
      <c r="AB58" s="43"/>
      <c r="BG58" s="856"/>
      <c r="BN58" s="856"/>
      <c r="BT58" s="43"/>
    </row>
    <row r="59" spans="1:112" ht="15" customHeight="1" outlineLevel="1">
      <c r="A59" s="183" t="s">
        <v>170</v>
      </c>
      <c r="B59" s="245" t="s">
        <v>249</v>
      </c>
      <c r="E59" s="550"/>
      <c r="F59" s="550"/>
      <c r="G59" s="207"/>
      <c r="H59" s="559"/>
      <c r="I59" s="196"/>
      <c r="J59" s="559"/>
      <c r="K59" s="550"/>
      <c r="L59" s="207"/>
      <c r="M59" s="550"/>
      <c r="N59" s="543"/>
      <c r="O59" s="683"/>
      <c r="P59" s="543"/>
      <c r="Q59" s="195"/>
      <c r="R59" s="990"/>
      <c r="S59" s="383"/>
      <c r="T59" s="978"/>
      <c r="Y59" s="144"/>
      <c r="Z59" s="144"/>
      <c r="AA59" s="144"/>
      <c r="BG59" s="856"/>
      <c r="BN59" s="856"/>
    </row>
    <row r="60" spans="1:112" ht="15" customHeight="1" outlineLevel="1">
      <c r="A60" s="183" t="s">
        <v>161</v>
      </c>
      <c r="B60" s="245" t="s">
        <v>249</v>
      </c>
      <c r="E60" s="550"/>
      <c r="F60" s="550"/>
      <c r="G60" s="207"/>
      <c r="H60" s="559"/>
      <c r="I60" s="196"/>
      <c r="J60" s="559"/>
      <c r="K60" s="550"/>
      <c r="L60" s="207"/>
      <c r="M60" s="550"/>
      <c r="N60" s="543"/>
      <c r="O60" s="683"/>
      <c r="P60" s="543"/>
      <c r="Q60" s="195"/>
      <c r="R60" s="995"/>
      <c r="S60" s="369"/>
      <c r="T60" s="980"/>
      <c r="Y60" s="144"/>
      <c r="Z60" s="144"/>
      <c r="AA60" s="144"/>
      <c r="BG60" s="856"/>
      <c r="BN60" s="856"/>
    </row>
    <row r="61" spans="1:112" ht="15" customHeight="1" outlineLevel="1">
      <c r="A61" s="183" t="s">
        <v>171</v>
      </c>
      <c r="B61" s="245" t="s">
        <v>249</v>
      </c>
      <c r="E61" s="550"/>
      <c r="F61" s="550"/>
      <c r="G61" s="207"/>
      <c r="H61" s="559"/>
      <c r="I61" s="196"/>
      <c r="J61" s="559"/>
      <c r="K61" s="550"/>
      <c r="L61" s="207"/>
      <c r="M61" s="550"/>
      <c r="N61" s="543"/>
      <c r="O61" s="683"/>
      <c r="P61" s="543"/>
      <c r="Q61" s="195"/>
      <c r="R61" s="995"/>
      <c r="S61" s="369"/>
      <c r="T61" s="980"/>
      <c r="Y61" s="144"/>
      <c r="Z61" s="144"/>
      <c r="AA61" s="144"/>
      <c r="AS61" s="856"/>
      <c r="BG61" s="856"/>
    </row>
    <row r="62" spans="1:112" ht="15" customHeight="1" outlineLevel="1">
      <c r="A62" s="183" t="s">
        <v>166</v>
      </c>
      <c r="B62" s="243" t="s">
        <v>248</v>
      </c>
      <c r="E62" s="550"/>
      <c r="F62" s="550"/>
      <c r="G62" s="207"/>
      <c r="H62" s="559"/>
      <c r="I62" s="196"/>
      <c r="J62" s="559"/>
      <c r="K62" s="550"/>
      <c r="L62" s="207"/>
      <c r="M62" s="550"/>
      <c r="N62" s="543"/>
      <c r="O62" s="683"/>
      <c r="P62" s="543"/>
      <c r="Q62" s="195"/>
      <c r="R62" s="995"/>
      <c r="S62" s="369"/>
      <c r="T62" s="980"/>
      <c r="Y62" s="144"/>
      <c r="Z62" s="144"/>
      <c r="AA62" s="144"/>
    </row>
    <row r="63" spans="1:112" ht="15" customHeight="1" outlineLevel="1">
      <c r="A63" s="183" t="s">
        <v>222</v>
      </c>
      <c r="B63" s="243" t="s">
        <v>248</v>
      </c>
      <c r="E63" s="550"/>
      <c r="F63" s="550"/>
      <c r="G63" s="207"/>
      <c r="H63" s="559"/>
      <c r="I63" s="196"/>
      <c r="J63" s="559"/>
      <c r="K63" s="550"/>
      <c r="L63" s="207"/>
      <c r="M63" s="550"/>
      <c r="N63" s="543"/>
      <c r="O63" s="683"/>
      <c r="P63" s="543"/>
      <c r="Q63" s="195"/>
      <c r="R63" s="990"/>
      <c r="S63" s="369"/>
      <c r="T63" s="980"/>
      <c r="Y63" s="144"/>
      <c r="Z63" s="144"/>
      <c r="AA63" s="144"/>
    </row>
    <row r="64" spans="1:112" ht="15" customHeight="1" outlineLevel="1">
      <c r="A64" s="183" t="s">
        <v>167</v>
      </c>
      <c r="B64" s="243" t="s">
        <v>248</v>
      </c>
      <c r="E64" s="550"/>
      <c r="F64" s="550"/>
      <c r="G64" s="207"/>
      <c r="H64" s="559"/>
      <c r="I64" s="196"/>
      <c r="J64" s="559"/>
      <c r="K64" s="550"/>
      <c r="L64" s="207"/>
      <c r="M64" s="550"/>
      <c r="N64" s="543"/>
      <c r="O64" s="683"/>
      <c r="P64" s="543"/>
      <c r="Q64" s="195"/>
      <c r="R64" s="990"/>
      <c r="S64" s="383"/>
      <c r="T64" s="978"/>
      <c r="Y64" s="144"/>
      <c r="Z64" s="188"/>
    </row>
    <row r="65" spans="1:112" ht="15" customHeight="1" outlineLevel="1">
      <c r="A65" s="183" t="s">
        <v>219</v>
      </c>
      <c r="B65" s="243" t="s">
        <v>248</v>
      </c>
      <c r="E65" s="550"/>
      <c r="F65" s="550"/>
      <c r="G65" s="207"/>
      <c r="H65" s="559"/>
      <c r="I65" s="196"/>
      <c r="J65" s="559"/>
      <c r="K65" s="550"/>
      <c r="L65" s="207"/>
      <c r="M65" s="550"/>
      <c r="N65" s="543"/>
      <c r="O65" s="683"/>
      <c r="P65" s="543"/>
      <c r="Q65" s="195"/>
      <c r="R65" s="990"/>
      <c r="S65" s="383"/>
      <c r="T65" s="978"/>
      <c r="Y65" s="188"/>
      <c r="Z65" s="188"/>
    </row>
    <row r="66" spans="1:112" ht="15" customHeight="1" outlineLevel="1">
      <c r="A66" s="183" t="s">
        <v>223</v>
      </c>
      <c r="B66" s="245"/>
      <c r="E66" s="550"/>
      <c r="F66" s="550"/>
      <c r="G66" s="207"/>
      <c r="H66" s="559"/>
      <c r="I66" s="196"/>
      <c r="J66" s="559"/>
      <c r="K66" s="550"/>
      <c r="L66" s="207"/>
      <c r="M66" s="550"/>
      <c r="N66" s="543"/>
      <c r="O66" s="683"/>
      <c r="P66" s="543"/>
      <c r="Q66" s="195"/>
      <c r="R66" s="990"/>
      <c r="S66" s="366"/>
      <c r="T66" s="983"/>
      <c r="Y66" s="188"/>
      <c r="Z66" s="188"/>
      <c r="CA66" s="95"/>
      <c r="CB66" s="95"/>
      <c r="CC66" s="95"/>
      <c r="CD66" s="430"/>
      <c r="CE66" s="95"/>
      <c r="CF66" s="95"/>
      <c r="CG66" s="95"/>
    </row>
    <row r="67" spans="1:112" ht="15" customHeight="1" outlineLevel="1">
      <c r="A67" s="183" t="s">
        <v>220</v>
      </c>
      <c r="B67" s="243" t="s">
        <v>248</v>
      </c>
      <c r="E67" s="550"/>
      <c r="F67" s="550"/>
      <c r="G67" s="207"/>
      <c r="H67" s="559"/>
      <c r="I67" s="196"/>
      <c r="J67" s="559"/>
      <c r="K67" s="550"/>
      <c r="L67" s="207"/>
      <c r="M67" s="550"/>
      <c r="N67" s="543"/>
      <c r="O67" s="683"/>
      <c r="P67" s="543"/>
      <c r="Q67" s="195"/>
      <c r="R67" s="995"/>
      <c r="S67" s="383"/>
      <c r="T67" s="978"/>
      <c r="Y67" s="188"/>
      <c r="Z67" s="188"/>
      <c r="BN67" s="430"/>
      <c r="BZ67" s="95"/>
      <c r="CA67" s="224"/>
      <c r="CB67" s="224"/>
      <c r="CC67" s="224"/>
      <c r="CD67" s="428"/>
      <c r="CE67" s="224"/>
      <c r="CF67" s="224"/>
      <c r="CG67" s="224"/>
    </row>
    <row r="68" spans="1:112" ht="15" customHeight="1" outlineLevel="1">
      <c r="A68" s="183" t="s">
        <v>221</v>
      </c>
      <c r="B68" s="243" t="s">
        <v>248</v>
      </c>
      <c r="E68" s="550"/>
      <c r="F68" s="550"/>
      <c r="G68" s="207"/>
      <c r="H68" s="559"/>
      <c r="I68" s="196"/>
      <c r="J68" s="559"/>
      <c r="K68" s="550"/>
      <c r="L68" s="207"/>
      <c r="M68" s="550"/>
      <c r="N68" s="543"/>
      <c r="O68" s="683"/>
      <c r="P68" s="543"/>
      <c r="Q68" s="195"/>
      <c r="R68" s="990"/>
      <c r="S68" s="383"/>
      <c r="T68" s="978"/>
      <c r="Y68" s="188"/>
      <c r="Z68" s="188"/>
      <c r="AG68" s="95"/>
      <c r="BN68" s="428"/>
      <c r="BU68" s="95"/>
      <c r="BZ68" s="224"/>
    </row>
    <row r="69" spans="1:112" ht="15" customHeight="1" outlineLevel="1">
      <c r="A69" s="183" t="s">
        <v>225</v>
      </c>
      <c r="B69" s="245"/>
      <c r="E69" s="550"/>
      <c r="F69" s="550"/>
      <c r="G69" s="207"/>
      <c r="H69" s="559"/>
      <c r="I69" s="196"/>
      <c r="J69" s="559"/>
      <c r="K69" s="550"/>
      <c r="L69" s="207"/>
      <c r="M69" s="550"/>
      <c r="N69" s="543"/>
      <c r="O69" s="683"/>
      <c r="P69" s="543"/>
      <c r="Q69" s="195"/>
      <c r="R69" s="990"/>
      <c r="S69" s="369"/>
      <c r="T69" s="980"/>
      <c r="Y69" s="188"/>
      <c r="Z69" s="188"/>
      <c r="AF69" s="95"/>
      <c r="AG69" s="224"/>
      <c r="BU69" s="224"/>
      <c r="BV69" s="95"/>
      <c r="BW69" s="95"/>
      <c r="BX69" s="95"/>
      <c r="BY69" s="430"/>
      <c r="CA69" s="43"/>
      <c r="CB69" s="43"/>
      <c r="CC69" s="43"/>
      <c r="CD69" s="418"/>
      <c r="CE69" s="43"/>
      <c r="CF69" s="43"/>
      <c r="CG69" s="43"/>
    </row>
    <row r="70" spans="1:112" ht="15" customHeight="1" outlineLevel="1">
      <c r="A70" s="183" t="s">
        <v>226</v>
      </c>
      <c r="B70" s="245"/>
      <c r="E70" s="550"/>
      <c r="F70" s="550"/>
      <c r="G70" s="207"/>
      <c r="H70" s="559"/>
      <c r="I70" s="196"/>
      <c r="J70" s="559"/>
      <c r="K70" s="550"/>
      <c r="L70" s="207"/>
      <c r="M70" s="550"/>
      <c r="N70" s="543"/>
      <c r="O70" s="683"/>
      <c r="P70" s="543"/>
      <c r="Q70" s="195"/>
      <c r="R70" s="994"/>
      <c r="S70" s="383"/>
      <c r="T70" s="978"/>
      <c r="Y70" s="188"/>
      <c r="Z70" s="188"/>
      <c r="AF70" s="224"/>
      <c r="BN70" s="418"/>
      <c r="BV70" s="224"/>
      <c r="BW70" s="224"/>
      <c r="BX70" s="224"/>
      <c r="BY70" s="428"/>
      <c r="BZ70" s="43"/>
      <c r="CA70" s="43"/>
      <c r="CB70" s="43"/>
      <c r="CC70" s="43"/>
      <c r="CD70" s="418"/>
      <c r="CE70" s="43"/>
      <c r="CF70" s="43"/>
      <c r="CG70" s="43"/>
    </row>
    <row r="71" spans="1:112" ht="15" customHeight="1" outlineLevel="1">
      <c r="A71" s="183" t="s">
        <v>228</v>
      </c>
      <c r="B71" s="245" t="s">
        <v>247</v>
      </c>
      <c r="E71" s="550"/>
      <c r="F71" s="550"/>
      <c r="G71" s="207"/>
      <c r="H71" s="559"/>
      <c r="I71" s="196"/>
      <c r="J71" s="559"/>
      <c r="K71" s="550"/>
      <c r="L71" s="207"/>
      <c r="M71" s="550"/>
      <c r="N71" s="543"/>
      <c r="O71" s="683"/>
      <c r="P71" s="543"/>
      <c r="Q71" s="195"/>
      <c r="R71" s="994"/>
      <c r="S71" s="383"/>
      <c r="T71" s="978"/>
      <c r="Y71" s="188"/>
      <c r="Z71" s="188"/>
      <c r="AG71" s="43"/>
      <c r="BN71" s="418"/>
      <c r="BU71" s="43"/>
      <c r="BZ71" s="43"/>
    </row>
    <row r="72" spans="1:112" ht="15" customHeight="1" outlineLevel="1">
      <c r="A72" s="183" t="s">
        <v>229</v>
      </c>
      <c r="B72" s="245" t="s">
        <v>288</v>
      </c>
      <c r="E72" s="550"/>
      <c r="F72" s="550"/>
      <c r="G72" s="207"/>
      <c r="H72" s="559"/>
      <c r="I72" s="196"/>
      <c r="J72" s="559"/>
      <c r="K72" s="550"/>
      <c r="L72" s="207"/>
      <c r="M72" s="550"/>
      <c r="N72" s="543"/>
      <c r="O72" s="683"/>
      <c r="P72" s="543"/>
      <c r="Q72" s="195"/>
      <c r="R72" s="990"/>
      <c r="S72" s="369"/>
      <c r="T72" s="980"/>
      <c r="Y72" s="188"/>
      <c r="Z72" s="188"/>
      <c r="AF72" s="43"/>
      <c r="AG72" s="43"/>
      <c r="AH72" s="95"/>
      <c r="AI72" s="95"/>
      <c r="AK72" s="95"/>
      <c r="BU72" s="43"/>
      <c r="BV72" s="43"/>
      <c r="BW72" s="43"/>
      <c r="BX72" s="43"/>
      <c r="BY72" s="418"/>
    </row>
    <row r="73" spans="1:112" ht="15" customHeight="1" outlineLevel="1">
      <c r="A73" s="183" t="s">
        <v>233</v>
      </c>
      <c r="B73" s="245" t="s">
        <v>240</v>
      </c>
      <c r="E73" s="550"/>
      <c r="F73" s="550"/>
      <c r="G73" s="207"/>
      <c r="H73" s="559"/>
      <c r="I73" s="196"/>
      <c r="J73" s="559"/>
      <c r="K73" s="550"/>
      <c r="L73" s="207"/>
      <c r="M73" s="550"/>
      <c r="N73" s="543"/>
      <c r="O73" s="683"/>
      <c r="P73" s="543"/>
      <c r="Q73" s="195"/>
      <c r="R73" s="990"/>
      <c r="S73" s="369"/>
      <c r="T73" s="980"/>
      <c r="Y73" s="188"/>
      <c r="Z73" s="188"/>
      <c r="AF73" s="43"/>
      <c r="AH73" s="224"/>
      <c r="AI73" s="224"/>
      <c r="AK73" s="224"/>
      <c r="BV73" s="43"/>
      <c r="BW73" s="43"/>
      <c r="BX73" s="43"/>
      <c r="BY73" s="418"/>
    </row>
    <row r="74" spans="1:112" ht="15" customHeight="1" outlineLevel="1">
      <c r="A74" s="183" t="s">
        <v>227</v>
      </c>
      <c r="B74" s="245" t="s">
        <v>240</v>
      </c>
      <c r="E74" s="550"/>
      <c r="F74" s="550"/>
      <c r="G74" s="207"/>
      <c r="H74" s="559"/>
      <c r="I74" s="196"/>
      <c r="J74" s="559"/>
      <c r="K74" s="550"/>
      <c r="L74" s="207"/>
      <c r="M74" s="550"/>
      <c r="N74" s="543"/>
      <c r="O74" s="683"/>
      <c r="P74" s="543"/>
      <c r="Q74" s="195"/>
      <c r="R74" s="990"/>
      <c r="S74" s="369"/>
      <c r="T74" s="980"/>
      <c r="Y74" s="188"/>
      <c r="Z74" s="188"/>
    </row>
    <row r="75" spans="1:112" ht="15" customHeight="1" outlineLevel="1">
      <c r="A75" s="183" t="s">
        <v>1122</v>
      </c>
      <c r="B75" s="245" t="s">
        <v>289</v>
      </c>
      <c r="E75" s="550"/>
      <c r="F75" s="550"/>
      <c r="G75" s="207"/>
      <c r="H75" s="559"/>
      <c r="I75" s="196"/>
      <c r="J75" s="559"/>
      <c r="K75" s="550"/>
      <c r="L75" s="207"/>
      <c r="M75" s="550"/>
      <c r="N75" s="543"/>
      <c r="O75" s="683"/>
      <c r="P75" s="543"/>
      <c r="Q75" s="195"/>
      <c r="R75" s="990"/>
      <c r="S75" s="383"/>
      <c r="T75" s="978"/>
      <c r="Y75" s="188"/>
      <c r="Z75" s="188"/>
      <c r="AH75" s="43"/>
      <c r="AI75" s="43"/>
      <c r="AK75" s="43"/>
    </row>
    <row r="76" spans="1:112" ht="15" customHeight="1" outlineLevel="1">
      <c r="A76" s="187" t="s">
        <v>232</v>
      </c>
      <c r="B76" s="245" t="s">
        <v>247</v>
      </c>
      <c r="E76" s="550"/>
      <c r="F76" s="550"/>
      <c r="G76" s="207"/>
      <c r="H76" s="559"/>
      <c r="I76" s="196"/>
      <c r="J76" s="559"/>
      <c r="K76" s="550"/>
      <c r="L76" s="207"/>
      <c r="M76" s="550"/>
      <c r="N76" s="543"/>
      <c r="O76" s="683"/>
      <c r="P76" s="543"/>
      <c r="Q76" s="195"/>
      <c r="R76" s="990"/>
      <c r="S76" s="383"/>
      <c r="T76" s="978"/>
      <c r="Y76" s="188"/>
      <c r="Z76" s="188"/>
      <c r="AH76" s="43"/>
      <c r="AI76" s="43"/>
      <c r="AK76" s="43"/>
    </row>
    <row r="77" spans="1:112" ht="15" customHeight="1">
      <c r="N77" s="258"/>
      <c r="O77" s="681"/>
      <c r="R77" s="990"/>
      <c r="S77" s="383"/>
      <c r="T77" s="978"/>
      <c r="Y77" s="188"/>
      <c r="Z77" s="188"/>
    </row>
    <row r="78" spans="1:112" s="69" customFormat="1" ht="15" customHeight="1">
      <c r="A78" s="182" t="s">
        <v>91</v>
      </c>
      <c r="B78" s="54" t="s">
        <v>240</v>
      </c>
      <c r="C78" s="537" t="s">
        <v>116</v>
      </c>
      <c r="D78" s="89" t="s">
        <v>771</v>
      </c>
      <c r="E78" s="158" t="s">
        <v>116</v>
      </c>
      <c r="F78" s="158" t="s">
        <v>116</v>
      </c>
      <c r="G78" s="540" t="s">
        <v>116</v>
      </c>
      <c r="H78" s="158" t="s">
        <v>116</v>
      </c>
      <c r="I78" s="540" t="s">
        <v>116</v>
      </c>
      <c r="J78" s="158" t="s">
        <v>116</v>
      </c>
      <c r="K78" s="158" t="s">
        <v>116</v>
      </c>
      <c r="L78" s="540" t="s">
        <v>116</v>
      </c>
      <c r="M78" s="158" t="s">
        <v>116</v>
      </c>
      <c r="N78" s="805"/>
      <c r="O78" s="807"/>
      <c r="P78" s="805"/>
      <c r="Q78" s="540" t="s">
        <v>116</v>
      </c>
      <c r="R78" s="990"/>
      <c r="S78" s="383"/>
      <c r="T78" s="978"/>
      <c r="U78" s="188"/>
      <c r="V78" s="188"/>
      <c r="W78" s="188"/>
      <c r="X78" s="401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401"/>
      <c r="AK78" s="188"/>
      <c r="AL78" s="188"/>
      <c r="AM78" s="188"/>
      <c r="AN78" s="188"/>
      <c r="AO78" s="188"/>
      <c r="AP78" s="188"/>
      <c r="AQ78" s="188"/>
      <c r="AR78" s="188"/>
      <c r="AS78" s="401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401"/>
      <c r="BH78" s="188"/>
      <c r="BI78" s="188"/>
      <c r="BJ78" s="188"/>
      <c r="BK78" s="188"/>
      <c r="BL78" s="188"/>
      <c r="BM78" s="188"/>
      <c r="BN78" s="401"/>
      <c r="BO78" s="188"/>
      <c r="BP78" s="188"/>
      <c r="BQ78" s="188"/>
      <c r="BR78" s="188"/>
      <c r="BS78" s="188"/>
      <c r="BT78" s="188"/>
      <c r="BU78" s="188"/>
      <c r="BV78" s="188"/>
      <c r="BW78" s="188"/>
      <c r="BX78" s="188"/>
      <c r="BY78" s="401"/>
      <c r="BZ78" s="188"/>
      <c r="CA78" s="188"/>
      <c r="CB78" s="188"/>
      <c r="CC78" s="188"/>
      <c r="CD78" s="401"/>
      <c r="CE78" s="188"/>
      <c r="CF78" s="188"/>
      <c r="CG78" s="188"/>
      <c r="CH78" s="188"/>
      <c r="CI78" s="188"/>
      <c r="CJ78" s="188"/>
      <c r="CK78" s="188"/>
      <c r="CL78" s="188"/>
      <c r="CM78" s="188"/>
      <c r="CN78" s="188"/>
      <c r="CO78" s="188"/>
      <c r="CP78" s="188"/>
      <c r="CQ78" s="188"/>
      <c r="CR78" s="188"/>
      <c r="CS78" s="188"/>
      <c r="CT78" s="188"/>
      <c r="CU78" s="188"/>
      <c r="CV78" s="188"/>
      <c r="CW78" s="188"/>
      <c r="CX78" s="188"/>
      <c r="CY78" s="188"/>
      <c r="CZ78" s="188"/>
      <c r="DA78" s="188"/>
      <c r="DB78" s="188"/>
      <c r="DC78" s="188"/>
      <c r="DD78" s="188"/>
      <c r="DE78" s="188"/>
      <c r="DF78" s="188"/>
      <c r="DG78" s="188"/>
      <c r="DH78" s="326"/>
    </row>
    <row r="79" spans="1:112" ht="15" customHeight="1">
      <c r="N79" s="258"/>
      <c r="O79" s="681"/>
      <c r="R79" s="990"/>
      <c r="S79" s="369"/>
      <c r="T79" s="980"/>
      <c r="Y79" s="188"/>
      <c r="Z79" s="188"/>
    </row>
    <row r="80" spans="1:112" s="99" customFormat="1" ht="15" customHeight="1">
      <c r="A80" s="220" t="s">
        <v>251</v>
      </c>
      <c r="B80" s="54" t="s">
        <v>250</v>
      </c>
      <c r="C80" s="538"/>
      <c r="D80" s="100">
        <v>392000</v>
      </c>
      <c r="E80" s="156">
        <v>1528868</v>
      </c>
      <c r="F80" s="156">
        <v>3990000</v>
      </c>
      <c r="G80" s="541">
        <v>1050</v>
      </c>
      <c r="H80" s="159">
        <v>1200000</v>
      </c>
      <c r="I80" s="562">
        <v>800000</v>
      </c>
      <c r="J80" s="159">
        <v>29980000</v>
      </c>
      <c r="K80" s="160"/>
      <c r="L80" s="541"/>
      <c r="M80" s="156">
        <v>2100000</v>
      </c>
      <c r="N80" s="806"/>
      <c r="O80" s="811"/>
      <c r="P80" s="815"/>
      <c r="Q80" s="541">
        <v>8800000</v>
      </c>
      <c r="R80" s="999"/>
      <c r="S80" s="383"/>
      <c r="T80" s="978"/>
      <c r="U80" s="188"/>
      <c r="V80" s="188"/>
      <c r="W80" s="188"/>
      <c r="X80" s="401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401"/>
      <c r="AK80" s="188"/>
      <c r="AL80" s="188"/>
      <c r="AM80" s="188"/>
      <c r="AN80" s="188"/>
      <c r="AO80" s="188"/>
      <c r="AP80" s="188"/>
      <c r="AQ80" s="188"/>
      <c r="AR80" s="188"/>
      <c r="AS80" s="401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401"/>
      <c r="BH80" s="188"/>
      <c r="BI80" s="188"/>
      <c r="BJ80" s="188"/>
      <c r="BK80" s="188"/>
      <c r="BL80" s="188"/>
      <c r="BM80" s="188"/>
      <c r="BN80" s="401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401"/>
      <c r="BZ80" s="188"/>
      <c r="CA80" s="188"/>
      <c r="CB80" s="188"/>
      <c r="CC80" s="188"/>
      <c r="CD80" s="401"/>
      <c r="CE80" s="188"/>
      <c r="CF80" s="188"/>
      <c r="CG80" s="188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  <c r="CS80" s="95"/>
      <c r="CT80" s="95"/>
      <c r="CU80" s="95"/>
      <c r="CV80" s="95"/>
      <c r="CW80" s="95"/>
      <c r="CX80" s="95"/>
      <c r="CY80" s="95"/>
      <c r="CZ80" s="95"/>
      <c r="DA80" s="95"/>
      <c r="DB80" s="95"/>
      <c r="DC80" s="95"/>
      <c r="DD80" s="95"/>
      <c r="DE80" s="95"/>
      <c r="DF80" s="95"/>
      <c r="DG80" s="95"/>
      <c r="DH80" s="621"/>
    </row>
    <row r="81" spans="1:112" s="66" customFormat="1" ht="15" customHeight="1">
      <c r="A81" s="192" t="s">
        <v>238</v>
      </c>
      <c r="B81" s="247"/>
      <c r="C81" s="236" t="s">
        <v>596</v>
      </c>
      <c r="D81" s="37"/>
      <c r="E81" s="27"/>
      <c r="F81" s="27"/>
      <c r="G81" s="183"/>
      <c r="H81" s="27"/>
      <c r="I81" s="183"/>
      <c r="J81" s="27"/>
      <c r="K81" s="27"/>
      <c r="L81" s="183"/>
      <c r="M81" s="27"/>
      <c r="N81" s="258"/>
      <c r="O81" s="682"/>
      <c r="P81" s="27"/>
      <c r="Q81" s="183"/>
      <c r="R81" s="999"/>
      <c r="S81" s="383"/>
      <c r="T81" s="978"/>
      <c r="U81" s="188"/>
      <c r="V81" s="188"/>
      <c r="W81" s="188"/>
      <c r="X81" s="401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401"/>
      <c r="AK81" s="188"/>
      <c r="AL81" s="188"/>
      <c r="AM81" s="188"/>
      <c r="AN81" s="188"/>
      <c r="AO81" s="188"/>
      <c r="AP81" s="188"/>
      <c r="AQ81" s="188"/>
      <c r="AR81" s="188"/>
      <c r="AS81" s="401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401"/>
      <c r="BH81" s="188"/>
      <c r="BI81" s="188"/>
      <c r="BJ81" s="188"/>
      <c r="BK81" s="188"/>
      <c r="BL81" s="188"/>
      <c r="BM81" s="188"/>
      <c r="BN81" s="401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401"/>
      <c r="BZ81" s="188"/>
      <c r="CA81" s="188"/>
      <c r="CB81" s="188"/>
      <c r="CC81" s="188"/>
      <c r="CD81" s="401"/>
      <c r="CE81" s="188"/>
      <c r="CF81" s="188"/>
      <c r="CG81" s="188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  <c r="CR81" s="224"/>
      <c r="CS81" s="224"/>
      <c r="CT81" s="224"/>
      <c r="CU81" s="224"/>
      <c r="CV81" s="224"/>
      <c r="CW81" s="224"/>
      <c r="CX81" s="224"/>
      <c r="CY81" s="224"/>
      <c r="CZ81" s="224"/>
      <c r="DA81" s="224"/>
      <c r="DB81" s="224"/>
      <c r="DC81" s="224"/>
      <c r="DD81" s="224"/>
      <c r="DE81" s="224"/>
      <c r="DF81" s="224"/>
      <c r="DG81" s="224"/>
    </row>
    <row r="82" spans="1:112" s="69" customFormat="1" ht="15" customHeight="1">
      <c r="A82" s="182" t="s">
        <v>99</v>
      </c>
      <c r="B82" s="54"/>
      <c r="C82" s="537"/>
      <c r="D82" s="89"/>
      <c r="E82" s="158"/>
      <c r="F82" s="158"/>
      <c r="G82" s="540"/>
      <c r="H82" s="157"/>
      <c r="I82" s="561"/>
      <c r="J82" s="157"/>
      <c r="K82" s="158"/>
      <c r="L82" s="540"/>
      <c r="M82" s="158"/>
      <c r="N82" s="805"/>
      <c r="O82" s="807"/>
      <c r="P82" s="805"/>
      <c r="Q82" s="540"/>
      <c r="R82" s="999"/>
      <c r="S82" s="384"/>
      <c r="T82" s="979"/>
      <c r="U82" s="188"/>
      <c r="V82" s="188"/>
      <c r="W82" s="188"/>
      <c r="X82" s="401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401"/>
      <c r="AK82" s="188"/>
      <c r="AL82" s="188"/>
      <c r="AM82" s="188"/>
      <c r="AN82" s="188"/>
      <c r="AO82" s="188"/>
      <c r="AP82" s="188"/>
      <c r="AQ82" s="188"/>
      <c r="AR82" s="188"/>
      <c r="AS82" s="401"/>
      <c r="AT82" s="188"/>
      <c r="AU82" s="188"/>
      <c r="AV82" s="188"/>
      <c r="AW82" s="188"/>
      <c r="AX82" s="188"/>
      <c r="AY82" s="188"/>
      <c r="AZ82" s="188"/>
      <c r="BA82" s="188"/>
      <c r="BB82" s="188"/>
      <c r="BC82" s="188"/>
      <c r="BD82" s="188"/>
      <c r="BE82" s="188"/>
      <c r="BF82" s="188"/>
      <c r="BG82" s="401"/>
      <c r="BH82" s="188"/>
      <c r="BI82" s="188"/>
      <c r="BJ82" s="188"/>
      <c r="BK82" s="188"/>
      <c r="BL82" s="188"/>
      <c r="BM82" s="188"/>
      <c r="BN82" s="401"/>
      <c r="BO82" s="188"/>
      <c r="BP82" s="188"/>
      <c r="BQ82" s="188"/>
      <c r="BR82" s="188"/>
      <c r="BS82" s="188"/>
      <c r="BT82" s="188"/>
      <c r="BU82" s="188"/>
      <c r="BV82" s="188"/>
      <c r="BW82" s="188"/>
      <c r="BX82" s="188"/>
      <c r="BY82" s="401"/>
      <c r="BZ82" s="188"/>
      <c r="CA82" s="188"/>
      <c r="CB82" s="188"/>
      <c r="CC82" s="188"/>
      <c r="CD82" s="401"/>
      <c r="CE82" s="188"/>
      <c r="CF82" s="188"/>
      <c r="CG82" s="188"/>
      <c r="CH82" s="188"/>
      <c r="CI82" s="188"/>
      <c r="CJ82" s="188"/>
      <c r="CK82" s="188"/>
      <c r="CL82" s="188"/>
      <c r="CM82" s="188"/>
      <c r="CN82" s="188"/>
      <c r="CO82" s="188"/>
      <c r="CP82" s="188"/>
      <c r="CQ82" s="188"/>
      <c r="CR82" s="188"/>
      <c r="CS82" s="188"/>
      <c r="CT82" s="188"/>
      <c r="CU82" s="188"/>
      <c r="CV82" s="188"/>
      <c r="CW82" s="188"/>
      <c r="CX82" s="188"/>
      <c r="CY82" s="188"/>
      <c r="CZ82" s="188"/>
      <c r="DA82" s="188"/>
      <c r="DB82" s="188"/>
      <c r="DC82" s="188"/>
      <c r="DD82" s="188"/>
      <c r="DE82" s="188"/>
      <c r="DF82" s="188"/>
      <c r="DG82" s="188"/>
      <c r="DH82" s="326"/>
    </row>
    <row r="83" spans="1:112" s="101" customFormat="1" ht="60" customHeight="1">
      <c r="A83" s="167" t="s">
        <v>199</v>
      </c>
      <c r="B83" s="242"/>
      <c r="D83" s="539"/>
      <c r="E83" s="27"/>
      <c r="F83" s="550"/>
      <c r="G83" s="166"/>
      <c r="H83" s="27"/>
      <c r="I83" s="237"/>
      <c r="J83" s="27"/>
      <c r="K83" s="550"/>
      <c r="L83" s="166"/>
      <c r="M83" s="550"/>
      <c r="N83" s="543"/>
      <c r="O83" s="683"/>
      <c r="P83" s="543"/>
      <c r="R83" s="999"/>
      <c r="S83" s="384"/>
      <c r="T83" s="979"/>
      <c r="U83" s="188"/>
      <c r="V83" s="188"/>
      <c r="W83" s="188"/>
      <c r="X83" s="401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401"/>
      <c r="AK83" s="188"/>
      <c r="AL83" s="188"/>
      <c r="AM83" s="188"/>
      <c r="AN83" s="188"/>
      <c r="AO83" s="188"/>
      <c r="AP83" s="188"/>
      <c r="AQ83" s="188"/>
      <c r="AR83" s="188"/>
      <c r="AS83" s="401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401"/>
      <c r="BH83" s="188"/>
      <c r="BI83" s="188"/>
      <c r="BJ83" s="188"/>
      <c r="BK83" s="188"/>
      <c r="BL83" s="188"/>
      <c r="BM83" s="188"/>
      <c r="BN83" s="401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401"/>
      <c r="BZ83" s="188"/>
      <c r="CA83" s="188"/>
      <c r="CB83" s="188"/>
      <c r="CC83" s="188"/>
      <c r="CD83" s="401"/>
      <c r="CE83" s="188"/>
      <c r="CF83" s="188"/>
      <c r="CG83" s="188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</row>
    <row r="84" spans="1:112" s="101" customFormat="1" ht="15" customHeight="1">
      <c r="A84" s="787" t="s">
        <v>200</v>
      </c>
      <c r="B84" s="788"/>
      <c r="C84" s="816" t="s">
        <v>1457</v>
      </c>
      <c r="D84" s="791"/>
      <c r="E84" s="818"/>
      <c r="F84" s="818"/>
      <c r="G84" s="817"/>
      <c r="H84" s="819"/>
      <c r="I84" s="820"/>
      <c r="J84" s="819"/>
      <c r="K84" s="818"/>
      <c r="L84" s="817"/>
      <c r="M84" s="818" t="s">
        <v>1055</v>
      </c>
      <c r="N84" s="821"/>
      <c r="O84" s="822"/>
      <c r="P84" s="821"/>
      <c r="Q84" s="823"/>
      <c r="R84" s="1000"/>
      <c r="S84" s="383"/>
      <c r="T84" s="978"/>
      <c r="U84" s="188"/>
      <c r="V84" s="188"/>
      <c r="W84" s="188"/>
      <c r="X84" s="401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401"/>
      <c r="AK84" s="188"/>
      <c r="AL84" s="188"/>
      <c r="AM84" s="188"/>
      <c r="AN84" s="188"/>
      <c r="AO84" s="188"/>
      <c r="AP84" s="188"/>
      <c r="AQ84" s="188"/>
      <c r="AR84" s="188"/>
      <c r="AS84" s="401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401"/>
      <c r="BH84" s="188"/>
      <c r="BI84" s="188"/>
      <c r="BJ84" s="188"/>
      <c r="BK84" s="188"/>
      <c r="BL84" s="188"/>
      <c r="BM84" s="188"/>
      <c r="BN84" s="401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401"/>
      <c r="BZ84" s="188"/>
      <c r="CA84" s="188"/>
      <c r="CB84" s="188"/>
      <c r="CC84" s="188"/>
      <c r="CD84" s="401"/>
      <c r="CE84" s="188"/>
      <c r="CF84" s="188"/>
      <c r="CG84" s="188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</row>
    <row r="85" spans="1:112">
      <c r="N85" s="258"/>
      <c r="O85" s="681"/>
      <c r="S85" s="383"/>
      <c r="T85" s="978"/>
      <c r="Y85" s="188"/>
      <c r="Z85" s="188"/>
    </row>
    <row r="86" spans="1:112">
      <c r="N86" s="258"/>
      <c r="O86" s="681"/>
      <c r="S86" s="383"/>
      <c r="T86" s="978"/>
      <c r="Y86" s="188"/>
      <c r="Z86" s="188"/>
      <c r="AJ86" s="430"/>
    </row>
    <row r="87" spans="1:112">
      <c r="N87" s="258"/>
      <c r="O87" s="681"/>
      <c r="S87" s="383"/>
      <c r="T87" s="978"/>
      <c r="Y87" s="188"/>
      <c r="Z87" s="188"/>
      <c r="AJ87" s="428"/>
    </row>
    <row r="88" spans="1:112">
      <c r="N88" s="258"/>
      <c r="O88" s="681"/>
      <c r="S88" s="383"/>
      <c r="T88" s="978"/>
      <c r="Y88" s="188"/>
      <c r="Z88" s="188"/>
    </row>
    <row r="89" spans="1:112">
      <c r="N89" s="258"/>
      <c r="O89" s="681"/>
      <c r="S89" s="383"/>
      <c r="T89" s="978"/>
      <c r="AJ89" s="418"/>
    </row>
    <row r="90" spans="1:112">
      <c r="N90" s="258"/>
      <c r="O90" s="681"/>
      <c r="S90" s="383"/>
      <c r="T90" s="978"/>
      <c r="AJ90" s="418"/>
    </row>
    <row r="91" spans="1:112">
      <c r="N91" s="258"/>
      <c r="O91" s="681"/>
      <c r="S91" s="383"/>
      <c r="T91" s="978"/>
    </row>
    <row r="92" spans="1:112">
      <c r="N92" s="258"/>
      <c r="O92" s="681"/>
      <c r="S92" s="371"/>
      <c r="T92" s="940"/>
    </row>
    <row r="93" spans="1:112">
      <c r="N93" s="258"/>
      <c r="O93" s="681"/>
      <c r="S93" s="371"/>
      <c r="T93" s="940"/>
    </row>
    <row r="94" spans="1:112">
      <c r="N94" s="258"/>
      <c r="O94" s="681"/>
      <c r="S94" s="371"/>
      <c r="T94" s="940"/>
    </row>
    <row r="95" spans="1:112">
      <c r="N95" s="258"/>
      <c r="O95" s="681"/>
      <c r="S95" s="371"/>
      <c r="T95" s="940"/>
    </row>
    <row r="96" spans="1:112">
      <c r="N96" s="258"/>
      <c r="O96" s="681"/>
      <c r="S96" s="371"/>
      <c r="T96" s="940"/>
    </row>
    <row r="97" spans="14:20">
      <c r="N97" s="258"/>
      <c r="O97" s="682"/>
      <c r="S97" s="371"/>
      <c r="T97" s="940"/>
    </row>
    <row r="98" spans="14:20">
      <c r="N98" s="258"/>
      <c r="O98" s="682"/>
      <c r="S98" s="371"/>
      <c r="T98" s="940"/>
    </row>
    <row r="99" spans="14:20">
      <c r="N99" s="258"/>
      <c r="O99" s="682"/>
      <c r="S99" s="371"/>
      <c r="T99" s="940"/>
    </row>
    <row r="100" spans="14:20">
      <c r="N100" s="258"/>
      <c r="O100" s="682"/>
      <c r="S100" s="371"/>
      <c r="T100" s="940"/>
    </row>
    <row r="101" spans="14:20">
      <c r="N101" s="258"/>
      <c r="O101" s="682"/>
      <c r="S101" s="371"/>
      <c r="T101" s="940"/>
    </row>
    <row r="102" spans="14:20">
      <c r="N102" s="258"/>
      <c r="O102" s="682"/>
      <c r="S102" s="371"/>
      <c r="T102" s="940"/>
    </row>
    <row r="103" spans="14:20">
      <c r="N103" s="258"/>
      <c r="O103" s="682"/>
      <c r="S103" s="371"/>
      <c r="T103" s="940"/>
    </row>
    <row r="104" spans="14:20">
      <c r="N104" s="258"/>
      <c r="O104" s="682"/>
      <c r="S104" s="371"/>
      <c r="T104" s="940"/>
    </row>
    <row r="105" spans="14:20">
      <c r="N105" s="258"/>
      <c r="O105" s="682"/>
      <c r="S105" s="371"/>
      <c r="T105" s="940"/>
    </row>
    <row r="106" spans="14:20">
      <c r="N106" s="258"/>
      <c r="O106" s="682"/>
      <c r="S106" s="371"/>
      <c r="T106" s="940"/>
    </row>
    <row r="107" spans="14:20">
      <c r="N107" s="258"/>
      <c r="O107" s="682"/>
      <c r="S107" s="371"/>
      <c r="T107" s="940"/>
    </row>
    <row r="108" spans="14:20">
      <c r="N108" s="258"/>
      <c r="O108" s="682"/>
      <c r="S108" s="371"/>
      <c r="T108" s="940"/>
    </row>
    <row r="109" spans="14:20">
      <c r="N109" s="258"/>
      <c r="O109" s="682"/>
      <c r="S109" s="371"/>
      <c r="T109" s="940"/>
    </row>
    <row r="110" spans="14:20">
      <c r="N110" s="258"/>
      <c r="O110" s="682"/>
      <c r="S110" s="371"/>
      <c r="T110" s="940"/>
    </row>
    <row r="111" spans="14:20">
      <c r="N111" s="258"/>
      <c r="O111" s="682"/>
      <c r="S111" s="371"/>
      <c r="T111" s="940"/>
    </row>
    <row r="112" spans="14:20">
      <c r="N112" s="258"/>
      <c r="O112" s="682"/>
      <c r="S112" s="371"/>
      <c r="T112" s="940"/>
    </row>
    <row r="113" spans="14:20">
      <c r="N113" s="258"/>
      <c r="O113" s="682"/>
      <c r="S113" s="371"/>
      <c r="T113" s="940"/>
    </row>
    <row r="114" spans="14:20">
      <c r="N114" s="258"/>
      <c r="O114" s="682"/>
      <c r="S114" s="371"/>
      <c r="T114" s="940"/>
    </row>
    <row r="115" spans="14:20">
      <c r="N115" s="258"/>
      <c r="O115" s="682"/>
      <c r="S115" s="371"/>
      <c r="T115" s="940"/>
    </row>
    <row r="116" spans="14:20">
      <c r="N116" s="258"/>
      <c r="O116" s="682"/>
      <c r="S116" s="371"/>
      <c r="T116" s="940"/>
    </row>
    <row r="117" spans="14:20">
      <c r="N117" s="258"/>
      <c r="O117" s="682"/>
      <c r="S117" s="371"/>
      <c r="T117" s="940"/>
    </row>
    <row r="118" spans="14:20">
      <c r="N118" s="258"/>
      <c r="O118" s="682"/>
      <c r="S118" s="371"/>
      <c r="T118" s="940"/>
    </row>
    <row r="119" spans="14:20">
      <c r="N119" s="258"/>
      <c r="O119" s="682"/>
      <c r="S119" s="371"/>
      <c r="T119" s="940"/>
    </row>
    <row r="120" spans="14:20">
      <c r="N120" s="258"/>
      <c r="O120" s="682"/>
      <c r="S120" s="371"/>
      <c r="T120" s="940"/>
    </row>
    <row r="121" spans="14:20">
      <c r="N121" s="258"/>
      <c r="O121" s="682"/>
      <c r="S121" s="371"/>
      <c r="T121" s="940"/>
    </row>
    <row r="122" spans="14:20">
      <c r="N122" s="258"/>
      <c r="O122" s="682"/>
      <c r="S122" s="371"/>
      <c r="T122" s="940"/>
    </row>
    <row r="123" spans="14:20">
      <c r="N123" s="258"/>
      <c r="O123" s="682"/>
      <c r="S123" s="371"/>
      <c r="T123" s="940"/>
    </row>
    <row r="124" spans="14:20">
      <c r="N124" s="258"/>
      <c r="O124" s="682"/>
      <c r="S124" s="371"/>
      <c r="T124" s="940"/>
    </row>
    <row r="125" spans="14:20">
      <c r="N125" s="258"/>
      <c r="O125" s="682"/>
      <c r="S125" s="371"/>
      <c r="T125" s="940"/>
    </row>
    <row r="126" spans="14:20">
      <c r="N126" s="258"/>
      <c r="O126" s="682"/>
      <c r="S126" s="371"/>
      <c r="T126" s="940"/>
    </row>
    <row r="127" spans="14:20">
      <c r="N127" s="258"/>
      <c r="O127" s="682"/>
      <c r="S127" s="371"/>
      <c r="T127" s="940"/>
    </row>
    <row r="128" spans="14:20">
      <c r="N128" s="258"/>
      <c r="O128" s="682"/>
      <c r="S128" s="371"/>
      <c r="T128" s="940"/>
    </row>
    <row r="129" spans="14:20">
      <c r="N129" s="258"/>
      <c r="O129" s="682"/>
      <c r="S129" s="371"/>
      <c r="T129" s="940"/>
    </row>
    <row r="130" spans="14:20">
      <c r="N130" s="258"/>
      <c r="O130" s="682"/>
      <c r="S130" s="371"/>
      <c r="T130" s="940"/>
    </row>
    <row r="131" spans="14:20">
      <c r="N131" s="258"/>
      <c r="O131" s="682"/>
      <c r="S131" s="371"/>
      <c r="T131" s="940"/>
    </row>
    <row r="132" spans="14:20">
      <c r="N132" s="258"/>
      <c r="O132" s="682"/>
      <c r="S132" s="371"/>
      <c r="T132" s="940"/>
    </row>
    <row r="133" spans="14:20">
      <c r="N133" s="258"/>
      <c r="O133" s="682"/>
      <c r="S133" s="371"/>
      <c r="T133" s="940"/>
    </row>
    <row r="134" spans="14:20">
      <c r="N134" s="258"/>
      <c r="O134" s="682"/>
      <c r="S134" s="371"/>
      <c r="T134" s="940"/>
    </row>
    <row r="135" spans="14:20">
      <c r="N135" s="258"/>
      <c r="O135" s="682"/>
      <c r="S135" s="371"/>
      <c r="T135" s="940"/>
    </row>
    <row r="136" spans="14:20">
      <c r="N136" s="258"/>
      <c r="O136" s="682"/>
      <c r="S136" s="371"/>
      <c r="T136" s="940"/>
    </row>
    <row r="137" spans="14:20">
      <c r="N137" s="258"/>
      <c r="O137" s="682"/>
      <c r="S137" s="371"/>
      <c r="T137" s="940"/>
    </row>
    <row r="138" spans="14:20">
      <c r="N138" s="258"/>
      <c r="O138" s="682"/>
      <c r="S138" s="371"/>
      <c r="T138" s="940"/>
    </row>
    <row r="139" spans="14:20">
      <c r="N139" s="258"/>
      <c r="O139" s="682"/>
      <c r="S139" s="371"/>
      <c r="T139" s="940"/>
    </row>
    <row r="140" spans="14:20">
      <c r="N140" s="258"/>
      <c r="O140" s="682"/>
      <c r="S140" s="371"/>
      <c r="T140" s="940"/>
    </row>
    <row r="141" spans="14:20">
      <c r="N141" s="258"/>
      <c r="O141" s="682"/>
      <c r="S141" s="371"/>
      <c r="T141" s="940"/>
    </row>
    <row r="142" spans="14:20">
      <c r="N142" s="258"/>
      <c r="O142" s="682"/>
      <c r="S142" s="371"/>
      <c r="T142" s="940"/>
    </row>
    <row r="143" spans="14:20">
      <c r="N143" s="258"/>
      <c r="O143" s="682"/>
      <c r="S143" s="371"/>
      <c r="T143" s="940"/>
    </row>
    <row r="144" spans="14:20">
      <c r="N144" s="258"/>
      <c r="O144" s="682"/>
      <c r="S144" s="371"/>
      <c r="T144" s="940"/>
    </row>
    <row r="145" spans="14:20">
      <c r="N145" s="258"/>
      <c r="O145" s="682"/>
      <c r="S145" s="371"/>
      <c r="T145" s="940"/>
    </row>
    <row r="146" spans="14:20">
      <c r="N146" s="258"/>
      <c r="O146" s="682"/>
      <c r="S146" s="371"/>
      <c r="T146" s="940"/>
    </row>
    <row r="147" spans="14:20">
      <c r="N147" s="258"/>
      <c r="O147" s="682"/>
      <c r="S147" s="371"/>
      <c r="T147" s="940"/>
    </row>
    <row r="148" spans="14:20">
      <c r="N148" s="258"/>
      <c r="O148" s="682"/>
      <c r="S148" s="371"/>
      <c r="T148" s="940"/>
    </row>
    <row r="149" spans="14:20">
      <c r="N149" s="258"/>
      <c r="O149" s="682"/>
      <c r="S149" s="371"/>
      <c r="T149" s="940"/>
    </row>
    <row r="150" spans="14:20">
      <c r="N150" s="258"/>
      <c r="O150" s="682"/>
      <c r="S150" s="371"/>
      <c r="T150" s="940"/>
    </row>
    <row r="151" spans="14:20">
      <c r="N151" s="258"/>
      <c r="O151" s="682"/>
      <c r="S151" s="371"/>
      <c r="T151" s="940"/>
    </row>
    <row r="152" spans="14:20">
      <c r="N152" s="258"/>
      <c r="O152" s="682"/>
      <c r="S152" s="371"/>
      <c r="T152" s="940"/>
    </row>
    <row r="153" spans="14:20">
      <c r="N153" s="258"/>
      <c r="O153" s="682"/>
      <c r="S153" s="371"/>
      <c r="T153" s="940"/>
    </row>
    <row r="154" spans="14:20">
      <c r="N154" s="258"/>
      <c r="O154" s="682"/>
      <c r="S154" s="371"/>
      <c r="T154" s="940"/>
    </row>
    <row r="155" spans="14:20">
      <c r="N155" s="258"/>
      <c r="O155" s="682"/>
      <c r="S155" s="371"/>
      <c r="T155" s="940"/>
    </row>
    <row r="156" spans="14:20">
      <c r="N156" s="258"/>
      <c r="O156" s="682"/>
      <c r="S156" s="371"/>
      <c r="T156" s="940"/>
    </row>
    <row r="157" spans="14:20">
      <c r="N157" s="258"/>
      <c r="O157" s="682"/>
      <c r="S157" s="371"/>
      <c r="T157" s="940"/>
    </row>
    <row r="158" spans="14:20">
      <c r="N158" s="258"/>
      <c r="O158" s="682"/>
      <c r="S158" s="371"/>
      <c r="T158" s="940"/>
    </row>
    <row r="159" spans="14:20">
      <c r="N159" s="258"/>
      <c r="O159" s="682"/>
      <c r="S159" s="371"/>
      <c r="T159" s="940"/>
    </row>
    <row r="160" spans="14:20">
      <c r="N160" s="258"/>
      <c r="O160" s="682"/>
      <c r="S160" s="371"/>
      <c r="T160" s="940"/>
    </row>
    <row r="161" spans="14:20">
      <c r="N161" s="258"/>
      <c r="O161" s="682"/>
      <c r="S161" s="371"/>
      <c r="T161" s="940"/>
    </row>
    <row r="162" spans="14:20">
      <c r="N162" s="258"/>
      <c r="O162" s="682"/>
      <c r="S162" s="371"/>
      <c r="T162" s="940"/>
    </row>
    <row r="163" spans="14:20">
      <c r="N163" s="258"/>
      <c r="O163" s="682"/>
      <c r="S163" s="371"/>
      <c r="T163" s="940"/>
    </row>
    <row r="164" spans="14:20">
      <c r="N164" s="258"/>
      <c r="O164" s="682"/>
      <c r="S164" s="371"/>
      <c r="T164" s="940"/>
    </row>
    <row r="165" spans="14:20">
      <c r="N165" s="258"/>
      <c r="O165" s="682"/>
      <c r="S165" s="371"/>
      <c r="T165" s="940"/>
    </row>
    <row r="166" spans="14:20">
      <c r="N166" s="258"/>
      <c r="O166" s="682"/>
      <c r="S166" s="371"/>
      <c r="T166" s="940"/>
    </row>
    <row r="167" spans="14:20">
      <c r="N167" s="258"/>
      <c r="O167" s="682"/>
      <c r="S167" s="371"/>
      <c r="T167" s="940"/>
    </row>
    <row r="168" spans="14:20">
      <c r="N168" s="258"/>
      <c r="O168" s="682"/>
      <c r="S168" s="371"/>
      <c r="T168" s="940"/>
    </row>
    <row r="169" spans="14:20">
      <c r="N169" s="258"/>
      <c r="O169" s="682"/>
      <c r="S169" s="371"/>
      <c r="T169" s="940"/>
    </row>
    <row r="170" spans="14:20">
      <c r="N170" s="258"/>
      <c r="O170" s="682"/>
      <c r="S170" s="371"/>
      <c r="T170" s="940"/>
    </row>
    <row r="171" spans="14:20">
      <c r="N171" s="258"/>
      <c r="O171" s="682"/>
      <c r="S171" s="371"/>
      <c r="T171" s="940"/>
    </row>
    <row r="172" spans="14:20">
      <c r="N172" s="258"/>
      <c r="O172" s="682"/>
      <c r="S172" s="371"/>
      <c r="T172" s="940"/>
    </row>
    <row r="173" spans="14:20">
      <c r="N173" s="258"/>
      <c r="O173" s="682"/>
      <c r="S173" s="371"/>
      <c r="T173" s="940"/>
    </row>
    <row r="174" spans="14:20">
      <c r="N174" s="258"/>
      <c r="O174" s="682"/>
      <c r="S174" s="371"/>
      <c r="T174" s="940"/>
    </row>
    <row r="175" spans="14:20">
      <c r="N175" s="258"/>
      <c r="O175" s="682"/>
      <c r="S175" s="371"/>
      <c r="T175" s="940"/>
    </row>
    <row r="176" spans="14:20">
      <c r="N176" s="258"/>
      <c r="O176" s="682"/>
      <c r="S176" s="371"/>
      <c r="T176" s="940"/>
    </row>
    <row r="177" spans="14:20">
      <c r="N177" s="258"/>
      <c r="O177" s="682"/>
      <c r="S177" s="371"/>
      <c r="T177" s="940"/>
    </row>
    <row r="178" spans="14:20">
      <c r="N178" s="258"/>
      <c r="O178" s="682"/>
      <c r="S178" s="371"/>
      <c r="T178" s="940"/>
    </row>
    <row r="179" spans="14:20">
      <c r="N179" s="258"/>
      <c r="O179" s="682"/>
      <c r="S179" s="371"/>
      <c r="T179" s="940"/>
    </row>
    <row r="180" spans="14:20">
      <c r="N180" s="258"/>
      <c r="O180" s="682"/>
      <c r="S180" s="371"/>
      <c r="T180" s="940"/>
    </row>
    <row r="181" spans="14:20">
      <c r="N181" s="258"/>
      <c r="O181" s="682"/>
      <c r="S181" s="371"/>
      <c r="T181" s="940"/>
    </row>
    <row r="182" spans="14:20">
      <c r="N182" s="258"/>
      <c r="O182" s="682"/>
      <c r="S182" s="371"/>
      <c r="T182" s="940"/>
    </row>
    <row r="183" spans="14:20">
      <c r="N183" s="258"/>
      <c r="O183" s="682"/>
      <c r="S183" s="371"/>
      <c r="T183" s="940"/>
    </row>
    <row r="184" spans="14:20">
      <c r="N184" s="258"/>
      <c r="O184" s="682"/>
      <c r="S184" s="371"/>
      <c r="T184" s="940"/>
    </row>
    <row r="185" spans="14:20">
      <c r="N185" s="258"/>
      <c r="O185" s="682"/>
      <c r="S185" s="371"/>
      <c r="T185" s="940"/>
    </row>
    <row r="186" spans="14:20">
      <c r="N186" s="258"/>
      <c r="O186" s="682"/>
      <c r="S186" s="371"/>
      <c r="T186" s="940"/>
    </row>
    <row r="187" spans="14:20">
      <c r="N187" s="258"/>
      <c r="O187" s="682"/>
      <c r="S187" s="371"/>
      <c r="T187" s="940"/>
    </row>
    <row r="188" spans="14:20">
      <c r="N188" s="258"/>
      <c r="O188" s="682"/>
      <c r="S188" s="371"/>
      <c r="T188" s="940"/>
    </row>
    <row r="189" spans="14:20">
      <c r="N189" s="258"/>
      <c r="O189" s="682"/>
      <c r="S189" s="371"/>
      <c r="T189" s="940"/>
    </row>
    <row r="190" spans="14:20">
      <c r="N190" s="258"/>
      <c r="O190" s="682"/>
      <c r="S190" s="371"/>
      <c r="T190" s="940"/>
    </row>
    <row r="191" spans="14:20">
      <c r="N191" s="258"/>
      <c r="O191" s="682"/>
      <c r="S191" s="371"/>
      <c r="T191" s="940"/>
    </row>
    <row r="192" spans="14:20">
      <c r="N192" s="258"/>
      <c r="O192" s="682"/>
      <c r="S192" s="371"/>
      <c r="T192" s="940"/>
    </row>
    <row r="193" spans="14:20">
      <c r="N193" s="258"/>
      <c r="O193" s="682"/>
      <c r="S193" s="371"/>
      <c r="T193" s="940"/>
    </row>
    <row r="194" spans="14:20">
      <c r="N194" s="258"/>
      <c r="O194" s="682"/>
      <c r="S194" s="371"/>
      <c r="T194" s="940"/>
    </row>
    <row r="195" spans="14:20">
      <c r="N195" s="258"/>
      <c r="O195" s="682"/>
      <c r="S195" s="371"/>
      <c r="T195" s="940"/>
    </row>
    <row r="196" spans="14:20">
      <c r="N196" s="258"/>
      <c r="O196" s="682"/>
      <c r="S196" s="371"/>
      <c r="T196" s="940"/>
    </row>
    <row r="197" spans="14:20">
      <c r="N197" s="258"/>
      <c r="O197" s="682"/>
      <c r="S197" s="371"/>
      <c r="T197" s="940"/>
    </row>
    <row r="198" spans="14:20">
      <c r="N198" s="258"/>
      <c r="O198" s="682"/>
      <c r="S198" s="371"/>
      <c r="T198" s="940"/>
    </row>
    <row r="199" spans="14:20">
      <c r="N199" s="258"/>
      <c r="O199" s="682"/>
      <c r="S199" s="371"/>
      <c r="T199" s="940"/>
    </row>
    <row r="200" spans="14:20">
      <c r="N200" s="258"/>
      <c r="O200" s="682"/>
      <c r="S200" s="371"/>
      <c r="T200" s="940"/>
    </row>
    <row r="201" spans="14:20">
      <c r="N201" s="258"/>
      <c r="O201" s="682"/>
      <c r="S201" s="371"/>
      <c r="T201" s="940"/>
    </row>
    <row r="202" spans="14:20">
      <c r="N202" s="258"/>
      <c r="O202" s="682"/>
      <c r="S202" s="371"/>
      <c r="T202" s="940"/>
    </row>
    <row r="203" spans="14:20">
      <c r="N203" s="258"/>
      <c r="O203" s="682"/>
      <c r="S203" s="371"/>
      <c r="T203" s="940"/>
    </row>
    <row r="204" spans="14:20">
      <c r="N204" s="258"/>
      <c r="O204" s="682"/>
      <c r="S204" s="371"/>
      <c r="T204" s="940"/>
    </row>
    <row r="205" spans="14:20">
      <c r="N205" s="258"/>
      <c r="O205" s="682"/>
      <c r="S205" s="371"/>
      <c r="T205" s="940"/>
    </row>
    <row r="206" spans="14:20">
      <c r="N206" s="258"/>
      <c r="O206" s="682"/>
      <c r="S206" s="371"/>
      <c r="T206" s="940"/>
    </row>
    <row r="207" spans="14:20">
      <c r="N207" s="258"/>
      <c r="O207" s="682"/>
      <c r="S207" s="371"/>
      <c r="T207" s="940"/>
    </row>
    <row r="208" spans="14:20">
      <c r="N208" s="258"/>
      <c r="O208" s="682"/>
      <c r="S208" s="371"/>
      <c r="T208" s="940"/>
    </row>
    <row r="209" spans="14:20">
      <c r="N209" s="258"/>
      <c r="O209" s="682"/>
      <c r="S209" s="371"/>
      <c r="T209" s="940"/>
    </row>
    <row r="210" spans="14:20">
      <c r="N210" s="258"/>
      <c r="O210" s="682"/>
      <c r="S210" s="371"/>
      <c r="T210" s="940"/>
    </row>
    <row r="211" spans="14:20">
      <c r="N211" s="258"/>
      <c r="O211" s="682"/>
      <c r="S211" s="371"/>
      <c r="T211" s="940"/>
    </row>
    <row r="212" spans="14:20">
      <c r="N212" s="258"/>
      <c r="O212" s="682"/>
      <c r="S212" s="371"/>
      <c r="T212" s="940"/>
    </row>
    <row r="213" spans="14:20">
      <c r="N213" s="258"/>
      <c r="O213" s="682"/>
      <c r="S213" s="371"/>
      <c r="T213" s="940"/>
    </row>
    <row r="214" spans="14:20">
      <c r="N214" s="258"/>
      <c r="O214" s="682"/>
      <c r="S214" s="371"/>
      <c r="T214" s="940"/>
    </row>
    <row r="215" spans="14:20">
      <c r="N215" s="258"/>
      <c r="O215" s="682"/>
      <c r="S215" s="371"/>
      <c r="T215" s="940"/>
    </row>
    <row r="216" spans="14:20">
      <c r="N216" s="258"/>
      <c r="O216" s="682"/>
      <c r="S216" s="371"/>
      <c r="T216" s="940"/>
    </row>
    <row r="217" spans="14:20">
      <c r="N217" s="258"/>
      <c r="O217" s="682"/>
      <c r="S217" s="371"/>
      <c r="T217" s="940"/>
    </row>
    <row r="218" spans="14:20">
      <c r="N218" s="258"/>
      <c r="O218" s="682"/>
      <c r="S218" s="371"/>
      <c r="T218" s="940"/>
    </row>
    <row r="219" spans="14:20">
      <c r="N219" s="258"/>
      <c r="O219" s="682"/>
      <c r="S219" s="371"/>
      <c r="T219" s="940"/>
    </row>
    <row r="220" spans="14:20">
      <c r="N220" s="258"/>
      <c r="O220" s="682"/>
      <c r="S220" s="371"/>
      <c r="T220" s="940"/>
    </row>
    <row r="221" spans="14:20">
      <c r="N221" s="258"/>
      <c r="O221" s="682"/>
      <c r="S221" s="371"/>
      <c r="T221" s="940"/>
    </row>
    <row r="222" spans="14:20">
      <c r="N222" s="258"/>
      <c r="O222" s="682"/>
      <c r="S222" s="371"/>
      <c r="T222" s="940"/>
    </row>
    <row r="223" spans="14:20">
      <c r="N223" s="258"/>
      <c r="O223" s="682"/>
      <c r="S223" s="371"/>
      <c r="T223" s="940"/>
    </row>
    <row r="224" spans="14:20">
      <c r="N224" s="258"/>
      <c r="O224" s="682"/>
      <c r="S224" s="371"/>
      <c r="T224" s="940"/>
    </row>
    <row r="225" spans="14:20">
      <c r="N225" s="258"/>
      <c r="O225" s="682"/>
      <c r="S225" s="371"/>
      <c r="T225" s="940"/>
    </row>
    <row r="226" spans="14:20">
      <c r="N226" s="258"/>
      <c r="O226" s="682"/>
      <c r="S226" s="371"/>
      <c r="T226" s="940"/>
    </row>
    <row r="227" spans="14:20">
      <c r="N227" s="258"/>
      <c r="O227" s="682"/>
      <c r="S227" s="371"/>
      <c r="T227" s="940"/>
    </row>
    <row r="228" spans="14:20">
      <c r="N228" s="258"/>
      <c r="O228" s="682"/>
      <c r="S228" s="371"/>
      <c r="T228" s="940"/>
    </row>
    <row r="229" spans="14:20">
      <c r="N229" s="258"/>
      <c r="O229" s="682"/>
      <c r="S229" s="371"/>
      <c r="T229" s="940"/>
    </row>
    <row r="230" spans="14:20">
      <c r="N230" s="258"/>
      <c r="O230" s="682"/>
      <c r="S230" s="371"/>
      <c r="T230" s="940"/>
    </row>
    <row r="231" spans="14:20">
      <c r="N231" s="258"/>
      <c r="O231" s="682"/>
      <c r="S231" s="371"/>
      <c r="T231" s="940"/>
    </row>
    <row r="232" spans="14:20">
      <c r="N232" s="258"/>
      <c r="O232" s="682"/>
      <c r="S232" s="371"/>
      <c r="T232" s="940"/>
    </row>
    <row r="233" spans="14:20">
      <c r="N233" s="258"/>
      <c r="O233" s="682"/>
      <c r="S233" s="371"/>
      <c r="T233" s="940"/>
    </row>
    <row r="234" spans="14:20">
      <c r="N234" s="258"/>
      <c r="O234" s="682"/>
      <c r="S234" s="371"/>
      <c r="T234" s="940"/>
    </row>
    <row r="235" spans="14:20">
      <c r="N235" s="258"/>
      <c r="O235" s="682"/>
      <c r="S235" s="371"/>
      <c r="T235" s="940"/>
    </row>
    <row r="236" spans="14:20">
      <c r="N236" s="258"/>
      <c r="O236" s="682"/>
      <c r="S236" s="371"/>
      <c r="T236" s="940"/>
    </row>
    <row r="237" spans="14:20">
      <c r="N237" s="258"/>
      <c r="O237" s="682"/>
      <c r="S237" s="371"/>
      <c r="T237" s="940"/>
    </row>
    <row r="238" spans="14:20">
      <c r="N238" s="258"/>
      <c r="O238" s="682"/>
      <c r="S238" s="371"/>
      <c r="T238" s="940"/>
    </row>
    <row r="239" spans="14:20">
      <c r="N239" s="258"/>
      <c r="O239" s="682"/>
      <c r="S239" s="371"/>
      <c r="T239" s="940"/>
    </row>
    <row r="240" spans="14:20">
      <c r="N240" s="258"/>
      <c r="O240" s="682"/>
      <c r="S240" s="371"/>
      <c r="T240" s="940"/>
    </row>
    <row r="241" spans="14:20">
      <c r="N241" s="258"/>
      <c r="O241" s="682"/>
      <c r="S241" s="371"/>
      <c r="T241" s="940"/>
    </row>
    <row r="242" spans="14:20">
      <c r="N242" s="258"/>
      <c r="O242" s="682"/>
      <c r="S242" s="371"/>
      <c r="T242" s="940"/>
    </row>
    <row r="243" spans="14:20">
      <c r="N243" s="258"/>
      <c r="O243" s="682"/>
      <c r="S243" s="371"/>
      <c r="T243" s="940"/>
    </row>
    <row r="244" spans="14:20">
      <c r="N244" s="258"/>
      <c r="O244" s="682"/>
      <c r="S244" s="371"/>
      <c r="T244" s="940"/>
    </row>
    <row r="245" spans="14:20">
      <c r="N245" s="258"/>
      <c r="O245" s="682"/>
      <c r="S245" s="371"/>
      <c r="T245" s="940"/>
    </row>
    <row r="246" spans="14:20">
      <c r="N246" s="258"/>
      <c r="O246" s="682"/>
      <c r="S246" s="371"/>
      <c r="T246" s="940"/>
    </row>
    <row r="247" spans="14:20">
      <c r="N247" s="258"/>
      <c r="O247" s="682"/>
      <c r="S247" s="371"/>
      <c r="T247" s="940"/>
    </row>
    <row r="248" spans="14:20">
      <c r="N248" s="258"/>
      <c r="O248" s="682"/>
      <c r="S248" s="371"/>
      <c r="T248" s="940"/>
    </row>
    <row r="249" spans="14:20">
      <c r="N249" s="258"/>
      <c r="O249" s="682"/>
      <c r="S249" s="371"/>
      <c r="T249" s="940"/>
    </row>
    <row r="250" spans="14:20">
      <c r="N250" s="258"/>
      <c r="O250" s="682"/>
      <c r="S250" s="371"/>
      <c r="T250" s="940"/>
    </row>
    <row r="251" spans="14:20">
      <c r="N251" s="258"/>
      <c r="O251" s="682"/>
      <c r="S251" s="371"/>
      <c r="T251" s="940"/>
    </row>
    <row r="252" spans="14:20">
      <c r="N252" s="258"/>
      <c r="O252" s="682"/>
      <c r="S252" s="371"/>
      <c r="T252" s="940"/>
    </row>
    <row r="253" spans="14:20">
      <c r="N253" s="258"/>
      <c r="O253" s="682"/>
      <c r="S253" s="371"/>
      <c r="T253" s="940"/>
    </row>
    <row r="254" spans="14:20">
      <c r="N254" s="258"/>
      <c r="O254" s="682"/>
      <c r="S254" s="371"/>
      <c r="T254" s="940"/>
    </row>
    <row r="255" spans="14:20">
      <c r="N255" s="258"/>
      <c r="O255" s="682"/>
      <c r="S255" s="371"/>
      <c r="T255" s="940"/>
    </row>
    <row r="256" spans="14:20">
      <c r="N256" s="258"/>
      <c r="O256" s="682"/>
      <c r="S256" s="371"/>
      <c r="T256" s="940"/>
    </row>
    <row r="257" spans="14:20">
      <c r="N257" s="258"/>
      <c r="O257" s="682"/>
      <c r="S257" s="371"/>
      <c r="T257" s="940"/>
    </row>
    <row r="258" spans="14:20">
      <c r="N258" s="258"/>
      <c r="O258" s="682"/>
      <c r="S258" s="371"/>
      <c r="T258" s="940"/>
    </row>
    <row r="259" spans="14:20">
      <c r="N259" s="258"/>
      <c r="O259" s="682"/>
      <c r="S259" s="371"/>
      <c r="T259" s="940"/>
    </row>
    <row r="260" spans="14:20">
      <c r="N260" s="258"/>
      <c r="O260" s="682"/>
      <c r="S260" s="371"/>
      <c r="T260" s="940"/>
    </row>
    <row r="261" spans="14:20">
      <c r="N261" s="258"/>
      <c r="O261" s="682"/>
      <c r="S261" s="371"/>
      <c r="T261" s="940"/>
    </row>
    <row r="262" spans="14:20">
      <c r="N262" s="258"/>
      <c r="O262" s="682"/>
      <c r="S262" s="371"/>
      <c r="T262" s="940"/>
    </row>
    <row r="263" spans="14:20">
      <c r="N263" s="258"/>
      <c r="O263" s="682"/>
      <c r="S263" s="371"/>
      <c r="T263" s="940"/>
    </row>
    <row r="264" spans="14:20">
      <c r="N264" s="258"/>
      <c r="O264" s="682"/>
      <c r="S264" s="371"/>
      <c r="T264" s="940"/>
    </row>
    <row r="265" spans="14:20">
      <c r="N265" s="258"/>
      <c r="O265" s="682"/>
      <c r="S265" s="371"/>
      <c r="T265" s="940"/>
    </row>
    <row r="266" spans="14:20">
      <c r="N266" s="258"/>
      <c r="O266" s="682"/>
      <c r="S266" s="371"/>
      <c r="T266" s="940"/>
    </row>
    <row r="267" spans="14:20">
      <c r="N267" s="258"/>
      <c r="O267" s="682"/>
      <c r="S267" s="371"/>
      <c r="T267" s="940"/>
    </row>
    <row r="268" spans="14:20">
      <c r="N268" s="258"/>
      <c r="O268" s="682"/>
      <c r="S268" s="371"/>
      <c r="T268" s="940"/>
    </row>
    <row r="269" spans="14:20">
      <c r="N269" s="258"/>
      <c r="O269" s="682"/>
      <c r="S269" s="371"/>
      <c r="T269" s="940"/>
    </row>
    <row r="270" spans="14:20">
      <c r="N270" s="258"/>
      <c r="O270" s="682"/>
      <c r="S270" s="371"/>
      <c r="T270" s="940"/>
    </row>
    <row r="271" spans="14:20">
      <c r="N271" s="258"/>
      <c r="O271" s="682"/>
      <c r="S271" s="371"/>
      <c r="T271" s="940"/>
    </row>
    <row r="272" spans="14:20">
      <c r="N272" s="258"/>
      <c r="O272" s="682"/>
      <c r="S272" s="371"/>
      <c r="T272" s="940"/>
    </row>
    <row r="273" spans="14:20">
      <c r="N273" s="258"/>
      <c r="O273" s="682"/>
      <c r="S273" s="371"/>
      <c r="T273" s="940"/>
    </row>
    <row r="274" spans="14:20">
      <c r="N274" s="258"/>
      <c r="O274" s="682"/>
      <c r="S274" s="371"/>
      <c r="T274" s="940"/>
    </row>
    <row r="275" spans="14:20">
      <c r="N275" s="258"/>
      <c r="O275" s="682"/>
      <c r="S275" s="371"/>
      <c r="T275" s="940"/>
    </row>
    <row r="276" spans="14:20">
      <c r="N276" s="258"/>
      <c r="O276" s="682"/>
      <c r="S276" s="371"/>
      <c r="T276" s="940"/>
    </row>
    <row r="277" spans="14:20">
      <c r="N277" s="258"/>
      <c r="O277" s="682"/>
      <c r="S277" s="371"/>
      <c r="T277" s="940"/>
    </row>
    <row r="278" spans="14:20">
      <c r="N278" s="258"/>
      <c r="O278" s="682"/>
      <c r="S278" s="371"/>
      <c r="T278" s="940"/>
    </row>
    <row r="279" spans="14:20">
      <c r="N279" s="258"/>
      <c r="O279" s="682"/>
      <c r="S279" s="371"/>
      <c r="T279" s="940"/>
    </row>
    <row r="280" spans="14:20">
      <c r="N280" s="258"/>
      <c r="O280" s="682"/>
      <c r="S280" s="371"/>
      <c r="T280" s="940"/>
    </row>
    <row r="281" spans="14:20">
      <c r="N281" s="258"/>
      <c r="O281" s="682"/>
      <c r="S281" s="371"/>
      <c r="T281" s="940"/>
    </row>
    <row r="282" spans="14:20">
      <c r="N282" s="258"/>
      <c r="O282" s="682"/>
      <c r="S282" s="371"/>
      <c r="T282" s="940"/>
    </row>
    <row r="283" spans="14:20">
      <c r="N283" s="258"/>
      <c r="O283" s="682"/>
      <c r="S283" s="371"/>
      <c r="T283" s="940"/>
    </row>
    <row r="284" spans="14:20">
      <c r="N284" s="258"/>
      <c r="O284" s="682"/>
      <c r="S284" s="371"/>
      <c r="T284" s="940"/>
    </row>
    <row r="285" spans="14:20">
      <c r="N285" s="258"/>
      <c r="O285" s="682"/>
      <c r="S285" s="371"/>
      <c r="T285" s="940"/>
    </row>
    <row r="286" spans="14:20">
      <c r="N286" s="258"/>
      <c r="O286" s="682"/>
      <c r="S286" s="371"/>
      <c r="T286" s="940"/>
    </row>
    <row r="287" spans="14:20">
      <c r="N287" s="258"/>
      <c r="O287" s="682"/>
      <c r="S287" s="371"/>
      <c r="T287" s="940"/>
    </row>
    <row r="288" spans="14:20">
      <c r="N288" s="258"/>
      <c r="O288" s="682"/>
      <c r="S288" s="371"/>
      <c r="T288" s="940"/>
    </row>
    <row r="289" spans="14:20">
      <c r="N289" s="258"/>
      <c r="O289" s="682"/>
      <c r="S289" s="371"/>
      <c r="T289" s="940"/>
    </row>
    <row r="290" spans="14:20">
      <c r="N290" s="258"/>
      <c r="O290" s="682"/>
      <c r="S290" s="371"/>
      <c r="T290" s="940"/>
    </row>
    <row r="291" spans="14:20">
      <c r="N291" s="258"/>
      <c r="O291" s="682"/>
      <c r="S291" s="371"/>
      <c r="T291" s="940"/>
    </row>
    <row r="292" spans="14:20">
      <c r="N292" s="258"/>
      <c r="O292" s="682"/>
      <c r="S292" s="371"/>
      <c r="T292" s="940"/>
    </row>
    <row r="293" spans="14:20">
      <c r="N293" s="258"/>
      <c r="O293" s="682"/>
      <c r="S293" s="371"/>
      <c r="T293" s="940"/>
    </row>
    <row r="294" spans="14:20">
      <c r="N294" s="258"/>
      <c r="O294" s="682"/>
      <c r="S294" s="371"/>
      <c r="T294" s="940"/>
    </row>
    <row r="295" spans="14:20">
      <c r="N295" s="258"/>
      <c r="O295" s="682"/>
      <c r="S295" s="371"/>
      <c r="T295" s="940"/>
    </row>
    <row r="296" spans="14:20">
      <c r="N296" s="258"/>
      <c r="O296" s="682"/>
      <c r="S296" s="371"/>
      <c r="T296" s="940"/>
    </row>
    <row r="297" spans="14:20">
      <c r="N297" s="258"/>
      <c r="O297" s="682"/>
      <c r="S297" s="371"/>
      <c r="T297" s="940"/>
    </row>
    <row r="298" spans="14:20">
      <c r="N298" s="258"/>
      <c r="O298" s="682"/>
      <c r="S298" s="371"/>
      <c r="T298" s="940"/>
    </row>
    <row r="299" spans="14:20">
      <c r="N299" s="258"/>
      <c r="O299" s="682"/>
      <c r="S299" s="371"/>
      <c r="T299" s="940"/>
    </row>
    <row r="300" spans="14:20">
      <c r="N300" s="258"/>
      <c r="O300" s="682"/>
      <c r="S300" s="371"/>
      <c r="T300" s="940"/>
    </row>
    <row r="301" spans="14:20">
      <c r="N301" s="258"/>
      <c r="O301" s="682"/>
      <c r="S301" s="371"/>
      <c r="T301" s="940"/>
    </row>
    <row r="302" spans="14:20">
      <c r="N302" s="258"/>
      <c r="O302" s="682"/>
      <c r="S302" s="371"/>
      <c r="T302" s="940"/>
    </row>
    <row r="303" spans="14:20">
      <c r="N303" s="258"/>
      <c r="O303" s="682"/>
      <c r="S303" s="371"/>
      <c r="T303" s="940"/>
    </row>
    <row r="304" spans="14:20">
      <c r="N304" s="258"/>
      <c r="O304" s="682"/>
      <c r="S304" s="371"/>
      <c r="T304" s="940"/>
    </row>
    <row r="305" spans="14:20">
      <c r="N305" s="258"/>
      <c r="O305" s="682"/>
      <c r="S305" s="371"/>
      <c r="T305" s="940"/>
    </row>
    <row r="306" spans="14:20">
      <c r="N306" s="258"/>
      <c r="O306" s="682"/>
      <c r="S306" s="371"/>
      <c r="T306" s="940"/>
    </row>
    <row r="307" spans="14:20">
      <c r="N307" s="258"/>
      <c r="O307" s="682"/>
      <c r="S307" s="371"/>
      <c r="T307" s="940"/>
    </row>
    <row r="308" spans="14:20">
      <c r="N308" s="258"/>
      <c r="O308" s="682"/>
      <c r="S308" s="371"/>
      <c r="T308" s="940"/>
    </row>
    <row r="309" spans="14:20">
      <c r="N309" s="258"/>
      <c r="O309" s="682"/>
      <c r="S309" s="371"/>
      <c r="T309" s="940"/>
    </row>
    <row r="310" spans="14:20">
      <c r="N310" s="258"/>
      <c r="O310" s="682"/>
      <c r="S310" s="371"/>
      <c r="T310" s="940"/>
    </row>
    <row r="311" spans="14:20">
      <c r="N311" s="258"/>
      <c r="O311" s="682"/>
      <c r="S311" s="371"/>
      <c r="T311" s="940"/>
    </row>
    <row r="312" spans="14:20">
      <c r="N312" s="258"/>
      <c r="O312" s="682"/>
      <c r="S312" s="371"/>
      <c r="T312" s="940"/>
    </row>
    <row r="313" spans="14:20">
      <c r="N313" s="258"/>
      <c r="O313" s="682"/>
      <c r="S313" s="371"/>
      <c r="T313" s="940"/>
    </row>
    <row r="314" spans="14:20">
      <c r="N314" s="258"/>
      <c r="O314" s="682"/>
      <c r="S314" s="371"/>
      <c r="T314" s="940"/>
    </row>
    <row r="315" spans="14:20">
      <c r="N315" s="258"/>
      <c r="O315" s="682"/>
      <c r="S315" s="371"/>
      <c r="T315" s="940"/>
    </row>
    <row r="316" spans="14:20">
      <c r="N316" s="258"/>
      <c r="O316" s="682"/>
      <c r="S316" s="371"/>
      <c r="T316" s="940"/>
    </row>
    <row r="317" spans="14:20">
      <c r="N317" s="258"/>
      <c r="O317" s="682"/>
      <c r="S317" s="371"/>
      <c r="T317" s="940"/>
    </row>
    <row r="318" spans="14:20">
      <c r="N318" s="258"/>
      <c r="O318" s="682"/>
      <c r="S318" s="371"/>
      <c r="T318" s="940"/>
    </row>
    <row r="319" spans="14:20">
      <c r="N319" s="258"/>
      <c r="O319" s="682"/>
      <c r="S319" s="371"/>
      <c r="T319" s="940"/>
    </row>
    <row r="320" spans="14:20">
      <c r="N320" s="258"/>
      <c r="O320" s="682"/>
      <c r="S320" s="371"/>
      <c r="T320" s="940"/>
    </row>
    <row r="321" spans="14:20">
      <c r="N321" s="258"/>
      <c r="O321" s="682"/>
      <c r="S321" s="371"/>
      <c r="T321" s="940"/>
    </row>
    <row r="322" spans="14:20">
      <c r="N322" s="258"/>
      <c r="O322" s="682"/>
      <c r="S322" s="371"/>
      <c r="T322" s="940"/>
    </row>
    <row r="323" spans="14:20">
      <c r="N323" s="258"/>
      <c r="O323" s="682"/>
      <c r="S323" s="371"/>
      <c r="T323" s="940"/>
    </row>
    <row r="324" spans="14:20">
      <c r="N324" s="258"/>
      <c r="O324" s="682"/>
      <c r="S324" s="371"/>
      <c r="T324" s="940"/>
    </row>
    <row r="325" spans="14:20">
      <c r="N325" s="258"/>
      <c r="O325" s="682"/>
      <c r="S325" s="371"/>
      <c r="T325" s="940"/>
    </row>
    <row r="326" spans="14:20">
      <c r="N326" s="258"/>
      <c r="O326" s="682"/>
      <c r="S326" s="371"/>
      <c r="T326" s="940"/>
    </row>
    <row r="327" spans="14:20">
      <c r="N327" s="258"/>
      <c r="O327" s="682"/>
      <c r="S327" s="371"/>
      <c r="T327" s="940"/>
    </row>
    <row r="328" spans="14:20">
      <c r="N328" s="258"/>
      <c r="O328" s="682"/>
      <c r="S328" s="371"/>
      <c r="T328" s="940"/>
    </row>
    <row r="329" spans="14:20">
      <c r="N329" s="258"/>
      <c r="O329" s="682"/>
      <c r="S329" s="371"/>
      <c r="T329" s="940"/>
    </row>
    <row r="330" spans="14:20">
      <c r="N330" s="258"/>
      <c r="O330" s="682"/>
      <c r="S330" s="371"/>
      <c r="T330" s="940"/>
    </row>
    <row r="331" spans="14:20">
      <c r="N331" s="258"/>
      <c r="O331" s="682"/>
      <c r="S331" s="371"/>
      <c r="T331" s="940"/>
    </row>
    <row r="332" spans="14:20">
      <c r="N332" s="258"/>
      <c r="O332" s="682"/>
      <c r="S332" s="371"/>
      <c r="T332" s="940"/>
    </row>
    <row r="333" spans="14:20">
      <c r="N333" s="258"/>
      <c r="O333" s="682"/>
      <c r="S333" s="371"/>
      <c r="T333" s="940"/>
    </row>
    <row r="334" spans="14:20">
      <c r="N334" s="258"/>
      <c r="O334" s="682"/>
      <c r="S334" s="371"/>
      <c r="T334" s="940"/>
    </row>
    <row r="335" spans="14:20">
      <c r="N335" s="258"/>
      <c r="O335" s="682"/>
      <c r="S335" s="371"/>
      <c r="T335" s="940"/>
    </row>
    <row r="336" spans="14:20">
      <c r="N336" s="258"/>
      <c r="O336" s="682"/>
      <c r="S336" s="371"/>
      <c r="T336" s="940"/>
    </row>
    <row r="337" spans="14:20">
      <c r="N337" s="258"/>
      <c r="O337" s="682"/>
      <c r="S337" s="371"/>
      <c r="T337" s="940"/>
    </row>
    <row r="338" spans="14:20">
      <c r="N338" s="258"/>
      <c r="O338" s="682"/>
      <c r="S338" s="371"/>
      <c r="T338" s="940"/>
    </row>
    <row r="339" spans="14:20">
      <c r="N339" s="258"/>
      <c r="O339" s="682"/>
      <c r="S339" s="371"/>
      <c r="T339" s="940"/>
    </row>
    <row r="340" spans="14:20">
      <c r="N340" s="258"/>
      <c r="O340" s="682"/>
      <c r="S340" s="371"/>
      <c r="T340" s="940"/>
    </row>
    <row r="341" spans="14:20">
      <c r="N341" s="258"/>
      <c r="O341" s="682"/>
      <c r="S341" s="371"/>
      <c r="T341" s="940"/>
    </row>
    <row r="342" spans="14:20">
      <c r="N342" s="258"/>
      <c r="O342" s="682"/>
      <c r="S342" s="371"/>
      <c r="T342" s="940"/>
    </row>
    <row r="343" spans="14:20">
      <c r="N343" s="258"/>
      <c r="O343" s="682"/>
      <c r="S343" s="371"/>
      <c r="T343" s="940"/>
    </row>
    <row r="344" spans="14:20">
      <c r="N344" s="258"/>
      <c r="O344" s="682"/>
      <c r="S344" s="371"/>
      <c r="T344" s="940"/>
    </row>
    <row r="345" spans="14:20">
      <c r="N345" s="258"/>
      <c r="O345" s="682"/>
      <c r="S345" s="371"/>
      <c r="T345" s="940"/>
    </row>
    <row r="346" spans="14:20">
      <c r="N346" s="258"/>
      <c r="O346" s="682"/>
      <c r="S346" s="371"/>
      <c r="T346" s="940"/>
    </row>
    <row r="347" spans="14:20">
      <c r="N347" s="258"/>
      <c r="O347" s="682"/>
      <c r="S347" s="371"/>
      <c r="T347" s="940"/>
    </row>
    <row r="348" spans="14:20">
      <c r="N348" s="258"/>
      <c r="O348" s="682"/>
      <c r="S348" s="371"/>
      <c r="T348" s="940"/>
    </row>
    <row r="349" spans="14:20">
      <c r="N349" s="258"/>
      <c r="O349" s="682"/>
      <c r="S349" s="371"/>
      <c r="T349" s="940"/>
    </row>
    <row r="350" spans="14:20">
      <c r="N350" s="258"/>
      <c r="O350" s="682"/>
      <c r="S350" s="371"/>
      <c r="T350" s="940"/>
    </row>
    <row r="351" spans="14:20">
      <c r="N351" s="258"/>
      <c r="O351" s="682"/>
      <c r="S351" s="371"/>
      <c r="T351" s="940"/>
    </row>
    <row r="352" spans="14:20">
      <c r="N352" s="258"/>
      <c r="O352" s="682"/>
      <c r="S352" s="371"/>
      <c r="T352" s="940"/>
    </row>
    <row r="353" spans="14:20">
      <c r="N353" s="258"/>
      <c r="O353" s="682"/>
      <c r="S353" s="371"/>
      <c r="T353" s="940"/>
    </row>
    <row r="354" spans="14:20">
      <c r="N354" s="258"/>
      <c r="O354" s="682"/>
      <c r="S354" s="371"/>
      <c r="T354" s="940"/>
    </row>
    <row r="355" spans="14:20">
      <c r="N355" s="258"/>
      <c r="O355" s="682"/>
      <c r="S355" s="371"/>
      <c r="T355" s="940"/>
    </row>
    <row r="356" spans="14:20">
      <c r="N356" s="258"/>
      <c r="O356" s="682"/>
      <c r="S356" s="371"/>
      <c r="T356" s="940"/>
    </row>
    <row r="357" spans="14:20">
      <c r="N357" s="258"/>
      <c r="O357" s="682"/>
      <c r="S357" s="371"/>
      <c r="T357" s="940"/>
    </row>
    <row r="358" spans="14:20">
      <c r="N358" s="258"/>
      <c r="O358" s="682"/>
      <c r="S358" s="371"/>
      <c r="T358" s="940"/>
    </row>
    <row r="359" spans="14:20">
      <c r="N359" s="258"/>
      <c r="O359" s="682"/>
      <c r="S359" s="371"/>
      <c r="T359" s="940"/>
    </row>
    <row r="360" spans="14:20">
      <c r="N360" s="258"/>
      <c r="O360" s="682"/>
      <c r="S360" s="371"/>
      <c r="T360" s="940"/>
    </row>
    <row r="361" spans="14:20">
      <c r="N361" s="258"/>
      <c r="O361" s="682"/>
      <c r="S361" s="371"/>
      <c r="T361" s="940"/>
    </row>
    <row r="362" spans="14:20">
      <c r="N362" s="258"/>
      <c r="O362" s="682"/>
      <c r="S362" s="371"/>
      <c r="T362" s="940"/>
    </row>
    <row r="363" spans="14:20">
      <c r="N363" s="258"/>
      <c r="O363" s="682"/>
      <c r="S363" s="371"/>
      <c r="T363" s="940"/>
    </row>
    <row r="364" spans="14:20">
      <c r="N364" s="258"/>
      <c r="O364" s="682"/>
      <c r="S364" s="371"/>
      <c r="T364" s="940"/>
    </row>
    <row r="365" spans="14:20">
      <c r="N365" s="258"/>
      <c r="O365" s="682"/>
      <c r="S365" s="371"/>
      <c r="T365" s="940"/>
    </row>
    <row r="366" spans="14:20">
      <c r="N366" s="258"/>
      <c r="O366" s="682"/>
      <c r="S366" s="371"/>
      <c r="T366" s="940"/>
    </row>
    <row r="367" spans="14:20">
      <c r="N367" s="258"/>
      <c r="O367" s="682"/>
      <c r="S367" s="371"/>
      <c r="T367" s="940"/>
    </row>
    <row r="368" spans="14:20">
      <c r="N368" s="258"/>
      <c r="O368" s="682"/>
      <c r="S368" s="371"/>
      <c r="T368" s="940"/>
    </row>
    <row r="369" spans="14:20">
      <c r="N369" s="258"/>
      <c r="O369" s="682"/>
      <c r="S369" s="371"/>
      <c r="T369" s="940"/>
    </row>
    <row r="370" spans="14:20">
      <c r="N370" s="258"/>
      <c r="O370" s="682"/>
      <c r="S370" s="371"/>
      <c r="T370" s="940"/>
    </row>
    <row r="371" spans="14:20">
      <c r="N371" s="258"/>
      <c r="O371" s="682"/>
      <c r="S371" s="371"/>
      <c r="T371" s="940"/>
    </row>
    <row r="372" spans="14:20">
      <c r="N372" s="258"/>
      <c r="O372" s="682"/>
      <c r="S372" s="371"/>
      <c r="T372" s="940"/>
    </row>
    <row r="373" spans="14:20">
      <c r="N373" s="258"/>
      <c r="O373" s="682"/>
      <c r="S373" s="371"/>
      <c r="T373" s="940"/>
    </row>
    <row r="374" spans="14:20">
      <c r="N374" s="258"/>
      <c r="O374" s="682"/>
      <c r="S374" s="371"/>
      <c r="T374" s="940"/>
    </row>
    <row r="375" spans="14:20">
      <c r="N375" s="258"/>
      <c r="O375" s="682"/>
      <c r="S375" s="371"/>
      <c r="T375" s="940"/>
    </row>
    <row r="376" spans="14:20">
      <c r="N376" s="258"/>
      <c r="O376" s="682"/>
      <c r="S376" s="371"/>
      <c r="T376" s="940"/>
    </row>
    <row r="377" spans="14:20">
      <c r="N377" s="258"/>
      <c r="O377" s="682"/>
      <c r="S377" s="371"/>
      <c r="T377" s="940"/>
    </row>
    <row r="378" spans="14:20">
      <c r="N378" s="258"/>
      <c r="O378" s="682"/>
      <c r="S378" s="371"/>
      <c r="T378" s="940"/>
    </row>
    <row r="379" spans="14:20">
      <c r="N379" s="258"/>
      <c r="O379" s="682"/>
      <c r="S379" s="371"/>
      <c r="T379" s="940"/>
    </row>
    <row r="380" spans="14:20">
      <c r="N380" s="258"/>
      <c r="O380" s="682"/>
      <c r="S380" s="371"/>
      <c r="T380" s="940"/>
    </row>
    <row r="381" spans="14:20">
      <c r="N381" s="258"/>
      <c r="O381" s="682"/>
      <c r="S381" s="371"/>
      <c r="T381" s="940"/>
    </row>
    <row r="382" spans="14:20">
      <c r="N382" s="258"/>
      <c r="O382" s="682"/>
      <c r="S382" s="371"/>
      <c r="T382" s="940"/>
    </row>
    <row r="383" spans="14:20">
      <c r="N383" s="258"/>
      <c r="O383" s="682"/>
      <c r="S383" s="371"/>
      <c r="T383" s="940"/>
    </row>
    <row r="384" spans="14:20">
      <c r="N384" s="258"/>
      <c r="O384" s="682"/>
      <c r="S384" s="371"/>
      <c r="T384" s="940"/>
    </row>
    <row r="385" spans="14:20">
      <c r="N385" s="258"/>
      <c r="O385" s="682"/>
      <c r="S385" s="371"/>
      <c r="T385" s="940"/>
    </row>
    <row r="386" spans="14:20">
      <c r="N386" s="258"/>
      <c r="O386" s="682"/>
      <c r="S386" s="371"/>
      <c r="T386" s="940"/>
    </row>
    <row r="387" spans="14:20">
      <c r="N387" s="258"/>
      <c r="O387" s="682"/>
      <c r="S387" s="371"/>
      <c r="T387" s="940"/>
    </row>
    <row r="388" spans="14:20">
      <c r="N388" s="258"/>
      <c r="O388" s="682"/>
      <c r="S388" s="371"/>
      <c r="T388" s="940"/>
    </row>
    <row r="389" spans="14:20">
      <c r="N389" s="258"/>
      <c r="O389" s="682"/>
      <c r="S389" s="371"/>
      <c r="T389" s="940"/>
    </row>
    <row r="390" spans="14:20">
      <c r="N390" s="258"/>
      <c r="O390" s="682"/>
      <c r="S390" s="371"/>
      <c r="T390" s="940"/>
    </row>
    <row r="391" spans="14:20">
      <c r="N391" s="258"/>
      <c r="O391" s="682"/>
      <c r="S391" s="371"/>
      <c r="T391" s="940"/>
    </row>
    <row r="392" spans="14:20">
      <c r="N392" s="258"/>
      <c r="O392" s="682"/>
      <c r="S392" s="371"/>
      <c r="T392" s="940"/>
    </row>
    <row r="393" spans="14:20">
      <c r="N393" s="258"/>
      <c r="O393" s="682"/>
      <c r="S393" s="371"/>
      <c r="T393" s="940"/>
    </row>
    <row r="394" spans="14:20">
      <c r="N394" s="258"/>
      <c r="O394" s="682"/>
      <c r="S394" s="371"/>
      <c r="T394" s="940"/>
    </row>
    <row r="395" spans="14:20">
      <c r="N395" s="258"/>
      <c r="O395" s="682"/>
      <c r="S395" s="371"/>
      <c r="T395" s="940"/>
    </row>
    <row r="396" spans="14:20">
      <c r="N396" s="258"/>
      <c r="O396" s="682"/>
      <c r="S396" s="371"/>
      <c r="T396" s="940"/>
    </row>
    <row r="397" spans="14:20">
      <c r="N397" s="258"/>
      <c r="O397" s="682"/>
      <c r="S397" s="371"/>
      <c r="T397" s="940"/>
    </row>
    <row r="398" spans="14:20">
      <c r="N398" s="258"/>
      <c r="O398" s="682"/>
      <c r="S398" s="371"/>
      <c r="T398" s="940"/>
    </row>
    <row r="399" spans="14:20">
      <c r="N399" s="258"/>
      <c r="O399" s="682"/>
      <c r="S399" s="371"/>
      <c r="T399" s="940"/>
    </row>
    <row r="400" spans="14:20">
      <c r="N400" s="258"/>
      <c r="O400" s="682"/>
      <c r="S400" s="371"/>
      <c r="T400" s="940"/>
    </row>
    <row r="401" spans="14:20">
      <c r="N401" s="258"/>
      <c r="O401" s="682"/>
      <c r="S401" s="371"/>
      <c r="T401" s="940"/>
    </row>
    <row r="402" spans="14:20">
      <c r="N402" s="258"/>
      <c r="O402" s="682"/>
      <c r="S402" s="371"/>
      <c r="T402" s="940"/>
    </row>
    <row r="403" spans="14:20">
      <c r="N403" s="258"/>
      <c r="O403" s="682"/>
      <c r="S403" s="371"/>
      <c r="T403" s="940"/>
    </row>
    <row r="404" spans="14:20">
      <c r="N404" s="258"/>
      <c r="O404" s="682"/>
      <c r="S404" s="371"/>
      <c r="T404" s="940"/>
    </row>
    <row r="405" spans="14:20">
      <c r="N405" s="258"/>
      <c r="O405" s="682"/>
      <c r="S405" s="371"/>
      <c r="T405" s="940"/>
    </row>
    <row r="406" spans="14:20">
      <c r="N406" s="258"/>
      <c r="O406" s="682"/>
      <c r="S406" s="371"/>
      <c r="T406" s="940"/>
    </row>
    <row r="407" spans="14:20">
      <c r="N407" s="258"/>
      <c r="O407" s="682"/>
      <c r="S407" s="371"/>
      <c r="T407" s="940"/>
    </row>
    <row r="408" spans="14:20">
      <c r="N408" s="258"/>
      <c r="O408" s="682"/>
      <c r="S408" s="371"/>
      <c r="T408" s="940"/>
    </row>
    <row r="409" spans="14:20">
      <c r="N409" s="258"/>
      <c r="O409" s="682"/>
      <c r="S409" s="371"/>
      <c r="T409" s="940"/>
    </row>
    <row r="410" spans="14:20">
      <c r="N410" s="258"/>
      <c r="O410" s="682"/>
      <c r="S410" s="371"/>
      <c r="T410" s="940"/>
    </row>
    <row r="411" spans="14:20">
      <c r="N411" s="258"/>
      <c r="O411" s="682"/>
      <c r="S411" s="371"/>
      <c r="T411" s="940"/>
    </row>
    <row r="412" spans="14:20">
      <c r="N412" s="258"/>
      <c r="O412" s="682"/>
      <c r="S412" s="371"/>
      <c r="T412" s="940"/>
    </row>
    <row r="413" spans="14:20">
      <c r="N413" s="258"/>
      <c r="O413" s="682"/>
      <c r="S413" s="371"/>
      <c r="T413" s="940"/>
    </row>
    <row r="414" spans="14:20">
      <c r="N414" s="258"/>
      <c r="O414" s="682"/>
      <c r="S414" s="371"/>
      <c r="T414" s="940"/>
    </row>
    <row r="415" spans="14:20">
      <c r="N415" s="258"/>
      <c r="O415" s="682"/>
      <c r="S415" s="371"/>
      <c r="T415" s="940"/>
    </row>
    <row r="416" spans="14:20">
      <c r="N416" s="258"/>
      <c r="O416" s="682"/>
      <c r="S416" s="371"/>
      <c r="T416" s="940"/>
    </row>
    <row r="417" spans="14:20">
      <c r="N417" s="258"/>
      <c r="O417" s="682"/>
      <c r="S417" s="371"/>
      <c r="T417" s="940"/>
    </row>
    <row r="418" spans="14:20">
      <c r="N418" s="258"/>
      <c r="O418" s="682"/>
      <c r="S418" s="371"/>
      <c r="T418" s="940"/>
    </row>
    <row r="419" spans="14:20">
      <c r="N419" s="258"/>
      <c r="O419" s="682"/>
      <c r="S419" s="371"/>
      <c r="T419" s="940"/>
    </row>
    <row r="420" spans="14:20">
      <c r="N420" s="258"/>
      <c r="O420" s="682"/>
      <c r="S420" s="371"/>
      <c r="T420" s="940"/>
    </row>
    <row r="421" spans="14:20">
      <c r="N421" s="258"/>
      <c r="O421" s="682"/>
      <c r="S421" s="371"/>
      <c r="T421" s="940"/>
    </row>
    <row r="422" spans="14:20">
      <c r="N422" s="258"/>
      <c r="O422" s="682"/>
      <c r="S422" s="371"/>
      <c r="T422" s="940"/>
    </row>
    <row r="423" spans="14:20">
      <c r="N423" s="258"/>
      <c r="O423" s="682"/>
      <c r="S423" s="371"/>
      <c r="T423" s="940"/>
    </row>
    <row r="424" spans="14:20">
      <c r="N424" s="258"/>
      <c r="O424" s="682"/>
      <c r="S424" s="371"/>
      <c r="T424" s="940"/>
    </row>
    <row r="425" spans="14:20">
      <c r="N425" s="258"/>
      <c r="O425" s="682"/>
      <c r="S425" s="371"/>
      <c r="T425" s="940"/>
    </row>
    <row r="426" spans="14:20">
      <c r="N426" s="258"/>
      <c r="O426" s="682"/>
      <c r="S426" s="371"/>
      <c r="T426" s="940"/>
    </row>
    <row r="427" spans="14:20">
      <c r="N427" s="258"/>
      <c r="O427" s="682"/>
      <c r="S427" s="371"/>
      <c r="T427" s="940"/>
    </row>
    <row r="428" spans="14:20">
      <c r="N428" s="258"/>
      <c r="O428" s="682"/>
      <c r="S428" s="371"/>
      <c r="T428" s="940"/>
    </row>
    <row r="429" spans="14:20">
      <c r="N429" s="258"/>
      <c r="O429" s="682"/>
      <c r="S429" s="371"/>
      <c r="T429" s="940"/>
    </row>
    <row r="430" spans="14:20">
      <c r="N430" s="258"/>
      <c r="O430" s="682"/>
      <c r="S430" s="371"/>
      <c r="T430" s="940"/>
    </row>
    <row r="431" spans="14:20">
      <c r="N431" s="258"/>
      <c r="O431" s="682"/>
      <c r="S431" s="371"/>
      <c r="T431" s="940"/>
    </row>
    <row r="432" spans="14:20">
      <c r="N432" s="258"/>
      <c r="O432" s="682"/>
      <c r="S432" s="371"/>
      <c r="T432" s="940"/>
    </row>
    <row r="433" spans="14:20">
      <c r="N433" s="258"/>
      <c r="O433" s="682"/>
      <c r="S433" s="371"/>
      <c r="T433" s="940"/>
    </row>
    <row r="434" spans="14:20">
      <c r="N434" s="258"/>
      <c r="O434" s="682"/>
      <c r="S434" s="371"/>
      <c r="T434" s="940"/>
    </row>
    <row r="435" spans="14:20">
      <c r="N435" s="258"/>
      <c r="O435" s="682"/>
      <c r="S435" s="371"/>
      <c r="T435" s="940"/>
    </row>
    <row r="436" spans="14:20">
      <c r="N436" s="258"/>
      <c r="O436" s="682"/>
      <c r="S436" s="371"/>
      <c r="T436" s="940"/>
    </row>
    <row r="437" spans="14:20">
      <c r="N437" s="258"/>
      <c r="O437" s="682"/>
      <c r="S437" s="371"/>
      <c r="T437" s="940"/>
    </row>
    <row r="438" spans="14:20">
      <c r="N438" s="258"/>
      <c r="O438" s="682"/>
      <c r="S438" s="371"/>
      <c r="T438" s="940"/>
    </row>
    <row r="439" spans="14:20">
      <c r="N439" s="258"/>
      <c r="O439" s="682"/>
      <c r="S439" s="371"/>
      <c r="T439" s="940"/>
    </row>
    <row r="440" spans="14:20">
      <c r="N440" s="258"/>
      <c r="O440" s="682"/>
      <c r="S440" s="371"/>
      <c r="T440" s="940"/>
    </row>
    <row r="441" spans="14:20">
      <c r="N441" s="258"/>
      <c r="O441" s="682"/>
      <c r="S441" s="371"/>
      <c r="T441" s="940"/>
    </row>
    <row r="442" spans="14:20">
      <c r="N442" s="258"/>
      <c r="O442" s="682"/>
      <c r="S442" s="371"/>
      <c r="T442" s="940"/>
    </row>
    <row r="443" spans="14:20">
      <c r="N443" s="258"/>
      <c r="O443" s="682"/>
      <c r="S443" s="371"/>
      <c r="T443" s="940"/>
    </row>
    <row r="444" spans="14:20">
      <c r="N444" s="258"/>
      <c r="O444" s="682"/>
      <c r="S444" s="371"/>
      <c r="T444" s="940"/>
    </row>
    <row r="445" spans="14:20">
      <c r="N445" s="258"/>
      <c r="O445" s="682"/>
      <c r="S445" s="371"/>
      <c r="T445" s="940"/>
    </row>
    <row r="446" spans="14:20">
      <c r="N446" s="258"/>
      <c r="O446" s="682"/>
      <c r="S446" s="371"/>
      <c r="T446" s="940"/>
    </row>
    <row r="447" spans="14:20">
      <c r="N447" s="258"/>
      <c r="O447" s="682"/>
      <c r="S447" s="371"/>
      <c r="T447" s="940"/>
    </row>
    <row r="448" spans="14:20">
      <c r="N448" s="258"/>
      <c r="O448" s="682"/>
      <c r="S448" s="371"/>
      <c r="T448" s="940"/>
    </row>
    <row r="449" spans="14:20">
      <c r="N449" s="258"/>
      <c r="O449" s="682"/>
      <c r="S449" s="371"/>
      <c r="T449" s="940"/>
    </row>
    <row r="450" spans="14:20">
      <c r="N450" s="258"/>
      <c r="O450" s="682"/>
      <c r="S450" s="371"/>
      <c r="T450" s="940"/>
    </row>
    <row r="451" spans="14:20">
      <c r="N451" s="258"/>
      <c r="O451" s="682"/>
      <c r="S451" s="371"/>
      <c r="T451" s="940"/>
    </row>
    <row r="452" spans="14:20">
      <c r="N452" s="258"/>
      <c r="O452" s="682"/>
      <c r="S452" s="371"/>
      <c r="T452" s="940"/>
    </row>
    <row r="453" spans="14:20">
      <c r="N453" s="258"/>
      <c r="O453" s="682"/>
      <c r="S453" s="371"/>
      <c r="T453" s="940"/>
    </row>
    <row r="454" spans="14:20">
      <c r="N454" s="258"/>
      <c r="O454" s="682"/>
      <c r="S454" s="371"/>
      <c r="T454" s="940"/>
    </row>
    <row r="455" spans="14:20">
      <c r="N455" s="258"/>
      <c r="O455" s="682"/>
    </row>
    <row r="456" spans="14:20">
      <c r="N456" s="258"/>
      <c r="O456" s="682"/>
    </row>
    <row r="457" spans="14:20">
      <c r="N457" s="258"/>
      <c r="O457" s="682"/>
    </row>
    <row r="458" spans="14:20">
      <c r="N458" s="258"/>
      <c r="O458" s="682"/>
    </row>
    <row r="459" spans="14:20">
      <c r="N459" s="258"/>
      <c r="O459" s="682"/>
    </row>
    <row r="460" spans="14:20">
      <c r="N460" s="258"/>
      <c r="O460" s="682"/>
    </row>
    <row r="461" spans="14:20">
      <c r="N461" s="258"/>
      <c r="O461" s="682"/>
    </row>
  </sheetData>
  <hyperlinks>
    <hyperlink ref="C10" r:id="rId1" display="c.buehler@ritter-xl-solar.com"/>
    <hyperlink ref="M84" r:id="rId2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5"/>
  <dimension ref="A1:DB92"/>
  <sheetViews>
    <sheetView zoomScale="60" zoomScaleNormal="60" workbookViewId="0">
      <pane xSplit="1" topLeftCell="P1" activePane="topRight" state="frozen"/>
      <selection pane="topRight" activeCell="BP18" sqref="BP18"/>
    </sheetView>
  </sheetViews>
  <sheetFormatPr baseColWidth="10" defaultColWidth="11.42578125" defaultRowHeight="15" outlineLevelRow="1"/>
  <cols>
    <col min="1" max="1" width="28.85546875" customWidth="1"/>
    <col min="2" max="2" width="11.5703125" style="243" bestFit="1" customWidth="1"/>
    <col min="3" max="3" width="35" style="5" customWidth="1"/>
    <col min="4" max="4" width="35" style="29" customWidth="1"/>
    <col min="5" max="5" width="35" customWidth="1"/>
    <col min="6" max="6" width="35" style="29" customWidth="1"/>
    <col min="7" max="8" width="35" style="680" customWidth="1"/>
    <col min="9" max="9" width="35" style="62" customWidth="1"/>
    <col min="10" max="10" width="35" style="680" customWidth="1"/>
    <col min="11" max="11" width="35" customWidth="1"/>
    <col min="12" max="12" width="35" style="29" customWidth="1"/>
    <col min="13" max="13" width="35" style="680" customWidth="1"/>
    <col min="14" max="14" width="35" style="29" customWidth="1"/>
    <col min="15" max="15" width="35" customWidth="1"/>
    <col min="16" max="16" width="34.7109375" style="882" customWidth="1"/>
    <col min="17" max="17" width="20.7109375" style="940" customWidth="1"/>
    <col min="18" max="19" width="20.7109375" style="188" customWidth="1"/>
    <col min="20" max="20" width="10.7109375" style="188" customWidth="1"/>
    <col min="21" max="21" width="10.7109375" style="401" customWidth="1"/>
    <col min="22" max="22" width="11.42578125" style="307"/>
    <col min="23" max="23" width="11.42578125" style="224"/>
    <col min="24" max="32" width="11.42578125" style="188"/>
    <col min="33" max="33" width="11.42578125" style="401"/>
    <col min="34" max="40" width="15.7109375" style="188" customWidth="1"/>
    <col min="41" max="41" width="16.7109375" style="188" customWidth="1"/>
    <col min="42" max="42" width="16.7109375" style="401" customWidth="1"/>
    <col min="43" max="50" width="11.42578125" style="188"/>
    <col min="51" max="51" width="11.42578125" style="401"/>
    <col min="52" max="52" width="37.42578125" style="188" customWidth="1"/>
    <col min="53" max="57" width="11.42578125" style="188"/>
    <col min="58" max="58" width="11.42578125" style="401"/>
    <col min="59" max="70" width="11.42578125" style="188"/>
    <col min="71" max="71" width="11.42578125" style="401"/>
    <col min="72" max="75" width="11.42578125" style="188"/>
    <col min="76" max="76" width="11.42578125" style="401"/>
    <col min="77" max="105" width="11.42578125" style="188"/>
  </cols>
  <sheetData>
    <row r="1" spans="1:106" ht="15" customHeight="1">
      <c r="B1" s="240"/>
      <c r="D1" s="419"/>
      <c r="F1" s="419"/>
      <c r="G1" s="689"/>
      <c r="H1" s="689"/>
      <c r="J1" s="689"/>
      <c r="L1" s="419"/>
      <c r="M1" s="689"/>
      <c r="N1" s="419"/>
      <c r="P1" s="893"/>
      <c r="Q1" s="1001"/>
      <c r="R1" s="307"/>
      <c r="S1" s="152" t="s">
        <v>1174</v>
      </c>
      <c r="T1" s="152" t="s">
        <v>1229</v>
      </c>
      <c r="U1" s="460"/>
      <c r="V1" s="902" t="s">
        <v>1255</v>
      </c>
      <c r="W1" s="943"/>
      <c r="X1" s="945"/>
      <c r="Y1" s="945"/>
      <c r="Z1" s="943"/>
      <c r="AA1" s="945"/>
      <c r="AB1" s="1000"/>
      <c r="AC1" s="1000"/>
      <c r="AD1" s="1000"/>
      <c r="AE1" s="1000"/>
      <c r="AF1" s="1000"/>
      <c r="AG1" s="460"/>
      <c r="AH1" s="913" t="s">
        <v>1293</v>
      </c>
      <c r="AI1" s="907"/>
      <c r="AJ1" s="907"/>
      <c r="AK1" s="907"/>
      <c r="AL1" s="907"/>
      <c r="AM1" s="907"/>
      <c r="AN1" s="907"/>
      <c r="AO1" s="907"/>
      <c r="AP1" s="460"/>
      <c r="AQ1" s="903" t="s">
        <v>1251</v>
      </c>
      <c r="AR1" s="1000"/>
      <c r="AS1" s="1000"/>
      <c r="AT1" s="1000"/>
      <c r="AU1" s="1000"/>
      <c r="AV1" s="1000"/>
      <c r="AW1" s="1000"/>
      <c r="AX1" s="1000"/>
      <c r="AY1" s="460"/>
      <c r="AZ1" s="911" t="s">
        <v>1252</v>
      </c>
      <c r="BA1" s="907"/>
      <c r="BB1" s="907"/>
      <c r="BC1" s="907"/>
      <c r="BD1" s="907"/>
      <c r="BE1" s="907"/>
      <c r="BF1" s="460"/>
      <c r="BG1" s="1013" t="s">
        <v>1575</v>
      </c>
      <c r="BH1" s="1014"/>
      <c r="BI1" s="1014"/>
      <c r="BJ1" s="1014"/>
      <c r="BK1" s="1014"/>
      <c r="BL1" s="1014"/>
      <c r="BM1" s="1014"/>
      <c r="BN1" s="1014"/>
      <c r="BO1" s="1014"/>
      <c r="BP1" s="889"/>
      <c r="BQ1" s="889"/>
      <c r="BR1" s="889"/>
      <c r="BS1" s="460"/>
      <c r="BT1" s="1008" t="s">
        <v>1285</v>
      </c>
      <c r="BU1" s="1004"/>
      <c r="BV1" s="1004"/>
      <c r="BW1" s="1004"/>
      <c r="BX1" s="1070"/>
      <c r="BY1" s="224"/>
      <c r="BZ1" s="224"/>
      <c r="DA1"/>
    </row>
    <row r="2" spans="1:106" s="69" customFormat="1" ht="15" customHeight="1">
      <c r="A2" s="53" t="s">
        <v>50</v>
      </c>
      <c r="B2" s="54" t="s">
        <v>239</v>
      </c>
      <c r="C2" s="182"/>
      <c r="E2" s="438"/>
      <c r="F2" s="248"/>
      <c r="G2" s="687"/>
      <c r="H2" s="687"/>
      <c r="I2" s="566"/>
      <c r="J2" s="687"/>
      <c r="K2" s="566"/>
      <c r="L2" s="248"/>
      <c r="M2" s="687"/>
      <c r="N2" s="248"/>
      <c r="O2" s="566"/>
      <c r="P2" s="894" t="s">
        <v>1164</v>
      </c>
      <c r="Q2" s="978"/>
      <c r="R2" s="850">
        <v>1985</v>
      </c>
      <c r="S2" s="149">
        <f>COUNTIFS(C7:O7,R2,C5:O5,S1)</f>
        <v>0</v>
      </c>
      <c r="T2" s="149">
        <f>COUNTIFS(C7:O7,R2,C6:O6,T1)</f>
        <v>0</v>
      </c>
      <c r="U2" s="401"/>
      <c r="V2" s="914"/>
      <c r="W2" s="149"/>
      <c r="X2" s="144" t="s">
        <v>1273</v>
      </c>
      <c r="Y2" s="144"/>
      <c r="Z2" s="850" t="s">
        <v>1165</v>
      </c>
      <c r="AA2" s="149">
        <f>SUM(W3,W4,W5,W6,W7,W8)</f>
        <v>1</v>
      </c>
      <c r="AB2" s="372">
        <f>AA2/AA8</f>
        <v>7.6923076923076927E-2</v>
      </c>
      <c r="AC2" s="224"/>
      <c r="AD2" s="870" t="s">
        <v>1228</v>
      </c>
      <c r="AE2" s="224">
        <f>COUNTIFS(C5:O5,AD2)</f>
        <v>1</v>
      </c>
      <c r="AF2" s="372">
        <f>AE2/AE11</f>
        <v>7.6923076923076927E-2</v>
      </c>
      <c r="AG2" s="927"/>
      <c r="AH2" s="188"/>
      <c r="AI2" s="364" t="s">
        <v>645</v>
      </c>
      <c r="AJ2" s="364" t="s">
        <v>648</v>
      </c>
      <c r="AK2" s="364" t="s">
        <v>701</v>
      </c>
      <c r="AL2" s="364" t="s">
        <v>1236</v>
      </c>
      <c r="AM2" s="364" t="s">
        <v>1078</v>
      </c>
      <c r="AN2" s="364" t="s">
        <v>1121</v>
      </c>
      <c r="AO2" s="188"/>
      <c r="AP2" s="401"/>
      <c r="AQ2" s="188"/>
      <c r="AR2" s="364" t="s">
        <v>645</v>
      </c>
      <c r="AS2" s="364" t="s">
        <v>648</v>
      </c>
      <c r="AT2" s="364" t="s">
        <v>701</v>
      </c>
      <c r="AU2" s="364" t="s">
        <v>1236</v>
      </c>
      <c r="AV2" s="364" t="s">
        <v>1078</v>
      </c>
      <c r="AW2" s="364" t="s">
        <v>1121</v>
      </c>
      <c r="AX2" s="364" t="s">
        <v>1556</v>
      </c>
      <c r="AY2" s="930"/>
      <c r="AZ2" s="188"/>
      <c r="BA2" s="870" t="s">
        <v>840</v>
      </c>
      <c r="BB2" s="362" t="s">
        <v>1235</v>
      </c>
      <c r="BC2" s="188"/>
      <c r="BD2" s="188"/>
      <c r="BE2" s="188"/>
      <c r="BF2" s="401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401"/>
      <c r="BT2" s="224"/>
      <c r="BU2" s="362" t="s">
        <v>1571</v>
      </c>
      <c r="BV2" s="870" t="s">
        <v>1572</v>
      </c>
      <c r="BW2" s="188"/>
      <c r="BX2" s="401"/>
      <c r="BY2" s="188"/>
      <c r="BZ2" s="188"/>
      <c r="CA2" s="188"/>
      <c r="CB2" s="188"/>
      <c r="CC2" s="188"/>
      <c r="CD2" s="188"/>
      <c r="CE2" s="188"/>
      <c r="CF2" s="188"/>
      <c r="CG2" s="188"/>
      <c r="CH2" s="188"/>
      <c r="CI2" s="188"/>
      <c r="CJ2" s="188"/>
      <c r="CK2" s="188"/>
      <c r="CL2" s="188"/>
      <c r="CM2" s="188"/>
      <c r="CN2" s="188"/>
      <c r="CO2" s="188"/>
      <c r="CP2" s="188"/>
      <c r="CQ2" s="188"/>
      <c r="CR2" s="188"/>
      <c r="CS2" s="188"/>
      <c r="CT2" s="188"/>
      <c r="CU2" s="188"/>
      <c r="CV2" s="188"/>
      <c r="CW2" s="188"/>
      <c r="CX2" s="188"/>
      <c r="CY2" s="188"/>
      <c r="CZ2" s="188"/>
      <c r="DA2" s="188"/>
      <c r="DB2" s="326"/>
    </row>
    <row r="3" spans="1:106" ht="15" customHeight="1">
      <c r="A3" t="s">
        <v>51</v>
      </c>
      <c r="B3" s="241" t="s">
        <v>240</v>
      </c>
      <c r="C3" s="5" t="s">
        <v>194</v>
      </c>
      <c r="D3" s="29" t="s">
        <v>699</v>
      </c>
      <c r="E3" s="62" t="s">
        <v>772</v>
      </c>
      <c r="F3" s="563" t="s">
        <v>1056</v>
      </c>
      <c r="G3" s="691" t="s">
        <v>1547</v>
      </c>
      <c r="H3" s="766" t="s">
        <v>1546</v>
      </c>
      <c r="I3" s="7" t="s">
        <v>1541</v>
      </c>
      <c r="J3" s="766" t="s">
        <v>1525</v>
      </c>
      <c r="K3" s="171" t="s">
        <v>1057</v>
      </c>
      <c r="L3" s="563" t="s">
        <v>1058</v>
      </c>
      <c r="M3" s="691" t="s">
        <v>1446</v>
      </c>
      <c r="N3" s="563" t="s">
        <v>1059</v>
      </c>
      <c r="O3" s="171" t="s">
        <v>1060</v>
      </c>
      <c r="P3" s="895"/>
      <c r="Q3" s="974" t="s">
        <v>1163</v>
      </c>
      <c r="R3" s="850">
        <v>1986</v>
      </c>
      <c r="S3" s="149">
        <f>COUNTIFS(C7:O7,R3,C5:O5,S1)</f>
        <v>0</v>
      </c>
      <c r="T3" s="149">
        <f>COUNTIFS(C7:O7,R3,C6:O6,T1)</f>
        <v>0</v>
      </c>
      <c r="V3" s="850">
        <v>1985</v>
      </c>
      <c r="W3" s="149">
        <f>COUNTIFS(C7:O7,V3)</f>
        <v>0</v>
      </c>
      <c r="X3" s="149">
        <f>W3</f>
        <v>0</v>
      </c>
      <c r="Y3" s="144"/>
      <c r="Z3" s="850" t="s">
        <v>1166</v>
      </c>
      <c r="AA3" s="149">
        <f>SUM(W9,W10,W11,W12,W13)</f>
        <v>0</v>
      </c>
      <c r="AB3" s="372">
        <f>AA3/AA8</f>
        <v>0</v>
      </c>
      <c r="AC3" s="224"/>
      <c r="AD3" s="870" t="s">
        <v>1549</v>
      </c>
      <c r="AE3" s="224">
        <f>COUNTIFS(C5:O5,AD3)</f>
        <v>1</v>
      </c>
      <c r="AF3" s="372">
        <f>AE3/AE11</f>
        <v>7.6923076923076927E-2</v>
      </c>
      <c r="AG3" s="927"/>
      <c r="AH3" s="362" t="s">
        <v>1549</v>
      </c>
      <c r="AI3" s="42">
        <f>SUMIFS(C23:O23,C18:O18,AI2, C5:O5,AH3)</f>
        <v>0</v>
      </c>
      <c r="AJ3" s="42">
        <f>SUMIFS(C23:O23,C18:O18,AJ2, C5:O5,AH3)</f>
        <v>0</v>
      </c>
      <c r="AK3" s="42">
        <f>SUMIFS(C23:O23,C18:O18,AK2, C5:O5,AH3)</f>
        <v>512</v>
      </c>
      <c r="AL3" s="42">
        <f>SUMIFS(C23:O23,C18:O18,AL2, C5:O5,AH3)</f>
        <v>0</v>
      </c>
      <c r="AM3" s="42">
        <f>SUMIFS(C23:O23,C18:O18,AM2, C5:O5,AH3)</f>
        <v>0</v>
      </c>
      <c r="AN3" s="42">
        <f>SUMIFS(C23:O23,C18:O18,AN2, C5:O5,AH3)</f>
        <v>0</v>
      </c>
      <c r="AO3" s="626"/>
      <c r="AQ3" s="870" t="s">
        <v>1556</v>
      </c>
      <c r="AR3" s="362">
        <f>AR9+AR10+AR11+AR12+AR8+AR7+AR6+AR5+AR4</f>
        <v>0</v>
      </c>
      <c r="AS3" s="362">
        <f>AS9+AS10+AS11+AS12+AS8+AS7+AS6+AS5+AS4</f>
        <v>4</v>
      </c>
      <c r="AT3" s="362">
        <f>AT9+AT10+AT11+AT12+AT8+AT7+AT6+AT5+AT4</f>
        <v>3</v>
      </c>
      <c r="AU3" s="362">
        <f>AU9+AU10+AU11+AU12+AU8+AU7+AU6+AU5+AU4</f>
        <v>2</v>
      </c>
      <c r="AV3" s="362">
        <f>AV9+AV10+AV11+AV12+AV8+AV7+AV6+AV5+AV4</f>
        <v>3</v>
      </c>
      <c r="AW3" s="362">
        <f>AW9+AW10+AW11+AW12+AW8+AW7+AW6+AW5+AO134</f>
        <v>1</v>
      </c>
      <c r="AX3" s="362">
        <f t="shared" ref="AX3:AX13" si="0">SUM(AR3:AW3)</f>
        <v>13</v>
      </c>
      <c r="AZ3" s="364" t="s">
        <v>1549</v>
      </c>
      <c r="BA3" s="219">
        <f>SUMIFS(C23:O23,C5:O5,AZ3)</f>
        <v>512</v>
      </c>
      <c r="BB3" s="370">
        <f>BA3/BA12</f>
        <v>2.2649856226498562E-2</v>
      </c>
      <c r="BC3" s="362"/>
      <c r="BD3" s="362"/>
      <c r="BE3" s="362"/>
      <c r="BF3" s="919"/>
      <c r="BH3" s="870" t="s">
        <v>1174</v>
      </c>
      <c r="BI3" s="870" t="s">
        <v>1229</v>
      </c>
      <c r="BL3" s="870" t="s">
        <v>1174</v>
      </c>
      <c r="BM3" s="870" t="s">
        <v>1229</v>
      </c>
      <c r="BT3" s="850">
        <v>1985</v>
      </c>
      <c r="BU3" s="622">
        <f>SUMIFS(C23:O23, C7:O7,BT3)</f>
        <v>0</v>
      </c>
      <c r="BV3" s="622">
        <f>BU3</f>
        <v>0</v>
      </c>
    </row>
    <row r="4" spans="1:106" ht="15" customHeight="1" outlineLevel="1">
      <c r="A4" t="s">
        <v>52</v>
      </c>
      <c r="B4" s="241" t="s">
        <v>240</v>
      </c>
      <c r="C4" s="181" t="s">
        <v>195</v>
      </c>
      <c r="D4" s="29" t="s">
        <v>700</v>
      </c>
      <c r="E4" s="62" t="s">
        <v>773</v>
      </c>
      <c r="F4" s="563" t="s">
        <v>1061</v>
      </c>
      <c r="G4" s="691"/>
      <c r="H4" s="691"/>
      <c r="I4" s="695"/>
      <c r="J4" s="769" t="s">
        <v>1526</v>
      </c>
      <c r="K4" s="200" t="s">
        <v>1062</v>
      </c>
      <c r="L4" s="563" t="s">
        <v>1063</v>
      </c>
      <c r="M4" s="691" t="s">
        <v>1447</v>
      </c>
      <c r="N4" s="563" t="s">
        <v>1064</v>
      </c>
      <c r="O4" s="171" t="s">
        <v>1065</v>
      </c>
      <c r="P4" s="895"/>
      <c r="Q4" s="975">
        <f>COUNT(C7:O7)</f>
        <v>13</v>
      </c>
      <c r="R4" s="908">
        <v>1987</v>
      </c>
      <c r="S4" s="149">
        <f>COUNTIFS(C7:O7,R4,C5:O5,S1)</f>
        <v>0</v>
      </c>
      <c r="T4" s="149">
        <f>COUNTIFS(C7:O7,R4,C6:O6,T1)</f>
        <v>0</v>
      </c>
      <c r="V4" s="850">
        <v>1986</v>
      </c>
      <c r="W4" s="149">
        <f>COUNTIFS(C7:O7,V4)</f>
        <v>0</v>
      </c>
      <c r="X4" s="149">
        <f t="shared" ref="X4:X30" si="1">X3+W4</f>
        <v>0</v>
      </c>
      <c r="Y4" s="144"/>
      <c r="Z4" s="850" t="s">
        <v>1167</v>
      </c>
      <c r="AA4" s="149">
        <f>SUM(W14,W15,W16,W17,W18)</f>
        <v>0</v>
      </c>
      <c r="AB4" s="372">
        <f>AA4/AA8</f>
        <v>0</v>
      </c>
      <c r="AC4" s="224"/>
      <c r="AD4" s="870" t="s">
        <v>1224</v>
      </c>
      <c r="AE4" s="224">
        <f>COUNTIFS(C5:O5,AD4)</f>
        <v>1</v>
      </c>
      <c r="AF4" s="372">
        <f>AE4/AE11</f>
        <v>7.6923076923076927E-2</v>
      </c>
      <c r="AG4" s="927"/>
      <c r="AH4" s="362" t="s">
        <v>1224</v>
      </c>
      <c r="AI4" s="42">
        <f>SUMIFS(C23:O23,C18:O18,AI2, C5:O5,AH4)</f>
        <v>0</v>
      </c>
      <c r="AJ4" s="42">
        <f>SUMIFS(C23:O23,C18:O18,AJ2, C5:O5,AH4)</f>
        <v>628</v>
      </c>
      <c r="AK4" s="42">
        <f>SUMIFS(C23:O23,C18:O18,AK2, C5:O5,AH4)</f>
        <v>0</v>
      </c>
      <c r="AL4" s="42">
        <f>SUMIFS(C23:O23,C18:O18,AL2, C5:O5,AH4)</f>
        <v>0</v>
      </c>
      <c r="AM4" s="42">
        <f>SUMIFS(C23:O23,C18:O18,AM2, C5:O5,AH4)</f>
        <v>0</v>
      </c>
      <c r="AN4" s="42">
        <f>SUMIFS(C23:O23,C18:O18,AN2, C5:O5,AH4)</f>
        <v>0</v>
      </c>
      <c r="AO4" s="626"/>
      <c r="AQ4" s="362" t="s">
        <v>1549</v>
      </c>
      <c r="AR4" s="224">
        <f>COUNTIFS(C5:O5,AQ4,C18:O18,AR2)</f>
        <v>0</v>
      </c>
      <c r="AS4" s="224">
        <f>COUNTIFS(C5:O5,AQ4,C18:O18,AS2)</f>
        <v>0</v>
      </c>
      <c r="AT4" s="224">
        <f>COUNTIFS(C5:O5,AQ4,C18:O18,AT2)</f>
        <v>1</v>
      </c>
      <c r="AU4" s="224">
        <f>COUNTIFS(C5:O5,AQ4,C18:O18,AU2)</f>
        <v>0</v>
      </c>
      <c r="AV4" s="224">
        <f>COUNTIFS(C5:O5,AQ4,C18:O18,AV2)</f>
        <v>0</v>
      </c>
      <c r="AW4" s="224">
        <f>COUNTIFS(C5:O5,AQ4,C18:O18,AW2)</f>
        <v>0</v>
      </c>
      <c r="AX4" s="224">
        <f t="shared" si="0"/>
        <v>1</v>
      </c>
      <c r="AY4" s="570"/>
      <c r="AZ4" s="364" t="s">
        <v>1224</v>
      </c>
      <c r="BA4" s="219">
        <f>SUMIFS(C23:O23,C5:O5,AZ4)</f>
        <v>628</v>
      </c>
      <c r="BB4" s="370">
        <f>BA4/BA12</f>
        <v>2.7781464277814642E-2</v>
      </c>
      <c r="BC4" s="362"/>
      <c r="BD4" s="362"/>
      <c r="BE4" s="362"/>
      <c r="BF4" s="919"/>
      <c r="BG4" s="850">
        <v>1985</v>
      </c>
      <c r="BH4" s="622">
        <f>SUMIFS(C23:O23, C5:O5, BH3, C7:O7,BG4)</f>
        <v>0</v>
      </c>
      <c r="BI4" s="622">
        <f>SUMIFS(C23:O23, C6:O6, BI3, C7:O7,BG4)</f>
        <v>0</v>
      </c>
      <c r="BK4" s="850">
        <v>1985</v>
      </c>
      <c r="BL4" s="622">
        <f>BH4</f>
        <v>0</v>
      </c>
      <c r="BM4" s="622">
        <f>BI4</f>
        <v>0</v>
      </c>
      <c r="BT4" s="850">
        <v>1986</v>
      </c>
      <c r="BU4" s="622">
        <f>SUMIFS(C23:O23, C7:O7,BT4)</f>
        <v>0</v>
      </c>
      <c r="BV4" s="622">
        <f t="shared" ref="BV4:BV29" si="2">BV3+BU4</f>
        <v>0</v>
      </c>
    </row>
    <row r="5" spans="1:106" s="181" customFormat="1" ht="15" customHeight="1" outlineLevel="1">
      <c r="A5" s="181" t="s">
        <v>1173</v>
      </c>
      <c r="B5" s="241" t="s">
        <v>240</v>
      </c>
      <c r="C5" s="181" t="s">
        <v>1228</v>
      </c>
      <c r="D5" s="401" t="s">
        <v>703</v>
      </c>
      <c r="E5" s="188" t="s">
        <v>1174</v>
      </c>
      <c r="F5" s="563" t="s">
        <v>1174</v>
      </c>
      <c r="G5" s="691" t="s">
        <v>1549</v>
      </c>
      <c r="H5" s="691" t="s">
        <v>1224</v>
      </c>
      <c r="I5" s="695" t="s">
        <v>735</v>
      </c>
      <c r="J5" s="691" t="s">
        <v>717</v>
      </c>
      <c r="K5" s="200" t="s">
        <v>1174</v>
      </c>
      <c r="L5" s="563" t="s">
        <v>1174</v>
      </c>
      <c r="M5" s="691" t="s">
        <v>784</v>
      </c>
      <c r="N5" s="563" t="s">
        <v>1174</v>
      </c>
      <c r="O5" s="200" t="s">
        <v>1174</v>
      </c>
      <c r="P5" s="895"/>
      <c r="Q5" s="975"/>
      <c r="R5" s="908">
        <v>1988</v>
      </c>
      <c r="S5" s="149">
        <f>COUNTIFS(C7:O7,R5,C5:O5,S1)</f>
        <v>0</v>
      </c>
      <c r="T5" s="149">
        <f>COUNTIFS(C7:O7,R5,C6:O6,T1)</f>
        <v>0</v>
      </c>
      <c r="U5" s="401"/>
      <c r="V5" s="908">
        <v>1987</v>
      </c>
      <c r="W5" s="149">
        <f>COUNTIFS(C7:O7,V5)</f>
        <v>0</v>
      </c>
      <c r="X5" s="149">
        <f t="shared" si="1"/>
        <v>0</v>
      </c>
      <c r="Y5" s="304"/>
      <c r="Z5" s="850" t="s">
        <v>1168</v>
      </c>
      <c r="AA5" s="149">
        <f>SUM(W19,W20,W21,W22,W23)</f>
        <v>0</v>
      </c>
      <c r="AB5" s="372">
        <f>AA5/AA8</f>
        <v>0</v>
      </c>
      <c r="AC5" s="224"/>
      <c r="AD5" s="870" t="s">
        <v>735</v>
      </c>
      <c r="AE5" s="224">
        <f>COUNTIFS(C5:O5,AD5)</f>
        <v>1</v>
      </c>
      <c r="AF5" s="372">
        <f>AE5/AE11</f>
        <v>7.6923076923076927E-2</v>
      </c>
      <c r="AG5" s="927"/>
      <c r="AH5" s="362" t="s">
        <v>735</v>
      </c>
      <c r="AI5" s="42">
        <f>SUMIFS(C23:O23,C18:O18,AI2, C5:O5,AH5)</f>
        <v>0</v>
      </c>
      <c r="AJ5" s="42">
        <f>SUMIFS(C23:O23,C18:O18,AJ2, C5:O5,AH5)</f>
        <v>0</v>
      </c>
      <c r="AK5" s="42">
        <f>SUMIFS(C23:O23,C18:O18,AK2, C5:O5,AH5)</f>
        <v>622</v>
      </c>
      <c r="AL5" s="42">
        <f>SUMIFS(C23:O23,C18:O18,AL2, C5:O5,AH5)</f>
        <v>0</v>
      </c>
      <c r="AM5" s="42">
        <f>SUMIFS(C23:O23,C18:O18,AM2, C5:O5,AH5)</f>
        <v>0</v>
      </c>
      <c r="AN5" s="42">
        <f>SUMIFS(C23:O23,C18:O18,AN2, C5:O5,AH5)</f>
        <v>0</v>
      </c>
      <c r="AO5" s="626"/>
      <c r="AP5" s="401"/>
      <c r="AQ5" s="362" t="s">
        <v>1224</v>
      </c>
      <c r="AR5" s="224">
        <f>COUNTIFS(C5:O5,AQ5,C18:O18,AR2)</f>
        <v>0</v>
      </c>
      <c r="AS5" s="224">
        <f>COUNTIFS(C5:O5,AQ5,C18:O18,AS2)</f>
        <v>1</v>
      </c>
      <c r="AT5" s="224">
        <f>COUNTIFS(C5:O5,AQ5,C18:O18,AT2)</f>
        <v>0</v>
      </c>
      <c r="AU5" s="224">
        <f>COUNTIFS(C5:O5,AQ5,C18:O18,AU2)</f>
        <v>0</v>
      </c>
      <c r="AV5" s="224">
        <f>COUNTIFS(C5:O5,AQ5,C18:O18,AV2)</f>
        <v>0</v>
      </c>
      <c r="AW5" s="224">
        <f>COUNTIFS(C5:O5,AQ5,C18:O18,AW2)</f>
        <v>0</v>
      </c>
      <c r="AX5" s="224">
        <f t="shared" si="0"/>
        <v>1</v>
      </c>
      <c r="AY5" s="428"/>
      <c r="AZ5" s="364" t="s">
        <v>735</v>
      </c>
      <c r="BA5" s="219">
        <f>SUMIFS(C23:O23,C5:O5,AZ5)</f>
        <v>622</v>
      </c>
      <c r="BB5" s="370">
        <f>BA5/BA12</f>
        <v>2.7516036275160364E-2</v>
      </c>
      <c r="BC5" s="362"/>
      <c r="BD5" s="362"/>
      <c r="BE5" s="362"/>
      <c r="BF5" s="919"/>
      <c r="BG5" s="850">
        <v>1986</v>
      </c>
      <c r="BH5" s="622">
        <f>SUMIFS(C23:O23, C5:O5, BH3, C7:O7,BG5)</f>
        <v>0</v>
      </c>
      <c r="BI5" s="622">
        <f>SUMIFS(C23:O23, C6:O6, BI3, C7:O7,BG5)</f>
        <v>0</v>
      </c>
      <c r="BJ5" s="188"/>
      <c r="BK5" s="850">
        <v>1986</v>
      </c>
      <c r="BL5" s="622">
        <f>BH4+BH5</f>
        <v>0</v>
      </c>
      <c r="BM5" s="622">
        <f t="shared" ref="BM5:BM31" si="3">BM4+BI5</f>
        <v>0</v>
      </c>
      <c r="BN5" s="188"/>
      <c r="BO5" s="188"/>
      <c r="BP5" s="188"/>
      <c r="BQ5" s="188"/>
      <c r="BR5" s="188"/>
      <c r="BS5" s="428"/>
      <c r="BT5" s="908">
        <v>1987</v>
      </c>
      <c r="BU5" s="622">
        <f>SUMIFS(C23:O23, C7:O7,BT5)</f>
        <v>0</v>
      </c>
      <c r="BV5" s="622">
        <f t="shared" si="2"/>
        <v>0</v>
      </c>
      <c r="BW5" s="188"/>
      <c r="BX5" s="401"/>
      <c r="BY5" s="188"/>
      <c r="BZ5" s="188"/>
      <c r="CA5" s="224"/>
      <c r="CB5" s="224"/>
      <c r="CC5" s="224"/>
      <c r="CD5" s="188"/>
      <c r="CE5" s="188"/>
      <c r="CF5" s="188"/>
      <c r="CG5" s="188"/>
      <c r="CH5" s="188"/>
      <c r="CI5" s="188"/>
      <c r="CJ5" s="188"/>
      <c r="CK5" s="188"/>
      <c r="CL5" s="188"/>
      <c r="CM5" s="188"/>
      <c r="CN5" s="188"/>
      <c r="CO5" s="188"/>
      <c r="CP5" s="188"/>
      <c r="CQ5" s="188"/>
      <c r="CR5" s="188"/>
      <c r="CS5" s="188"/>
      <c r="CT5" s="188"/>
      <c r="CU5" s="188"/>
      <c r="CV5" s="188"/>
      <c r="CW5" s="188"/>
      <c r="CX5" s="188"/>
      <c r="CY5" s="188"/>
      <c r="CZ5" s="188"/>
      <c r="DA5" s="188"/>
    </row>
    <row r="6" spans="1:106" s="181" customFormat="1" ht="15" customHeight="1" outlineLevel="1">
      <c r="A6" s="188" t="s">
        <v>1259</v>
      </c>
      <c r="B6" s="241" t="s">
        <v>240</v>
      </c>
      <c r="C6" s="188" t="s">
        <v>1229</v>
      </c>
      <c r="D6" s="401" t="s">
        <v>1229</v>
      </c>
      <c r="E6" s="188" t="s">
        <v>1230</v>
      </c>
      <c r="F6" s="563" t="s">
        <v>1230</v>
      </c>
      <c r="G6" s="691" t="s">
        <v>1229</v>
      </c>
      <c r="H6" s="691" t="s">
        <v>1229</v>
      </c>
      <c r="I6" s="695" t="s">
        <v>1229</v>
      </c>
      <c r="J6" s="691" t="s">
        <v>1229</v>
      </c>
      <c r="K6" s="200" t="s">
        <v>1230</v>
      </c>
      <c r="L6" s="563" t="s">
        <v>1230</v>
      </c>
      <c r="M6" s="691" t="s">
        <v>1229</v>
      </c>
      <c r="N6" s="563" t="s">
        <v>1230</v>
      </c>
      <c r="O6" s="200" t="s">
        <v>1230</v>
      </c>
      <c r="P6" s="895"/>
      <c r="Q6" s="975"/>
      <c r="R6" s="850">
        <v>1989</v>
      </c>
      <c r="S6" s="149">
        <f>COUNTIFS(C7:O7,R6,C5:O5,S1)</f>
        <v>0</v>
      </c>
      <c r="T6" s="149">
        <f>COUNTIFS(C7:O7,R6,C6:O6,T1)</f>
        <v>0</v>
      </c>
      <c r="U6" s="401"/>
      <c r="V6" s="908">
        <v>1988</v>
      </c>
      <c r="W6" s="149">
        <f>COUNTIFS(C7:O7,V6)</f>
        <v>0</v>
      </c>
      <c r="X6" s="149">
        <f t="shared" si="1"/>
        <v>0</v>
      </c>
      <c r="Y6" s="144"/>
      <c r="Z6" s="850" t="s">
        <v>1552</v>
      </c>
      <c r="AA6" s="149">
        <f>SUM(W24,W25,W26,W27,W28,W29,W30)</f>
        <v>12</v>
      </c>
      <c r="AB6" s="372">
        <f>AA6/AA8</f>
        <v>0.92307692307692313</v>
      </c>
      <c r="AC6" s="188"/>
      <c r="AD6" s="870" t="s">
        <v>784</v>
      </c>
      <c r="AE6" s="224">
        <f>COUNTIFS(C5:O5,AD6)</f>
        <v>1</v>
      </c>
      <c r="AF6" s="372">
        <f>AE6/AE11</f>
        <v>7.6923076923076927E-2</v>
      </c>
      <c r="AG6" s="927"/>
      <c r="AH6" s="362" t="s">
        <v>784</v>
      </c>
      <c r="AI6" s="42">
        <f>SUMIFS(C23:O23,C18:O18,AI2, C5:O5,AH6)</f>
        <v>0</v>
      </c>
      <c r="AJ6" s="42">
        <f>SUMIFS(C23:O23,C18:O18,AJ2, C5:O5,AH6)</f>
        <v>0</v>
      </c>
      <c r="AK6" s="42">
        <f>SUMIFS(C23:O23,C18:O18,AK2, C5:O5,AH6)</f>
        <v>0</v>
      </c>
      <c r="AL6" s="42">
        <f>SUMIFS(C23:O23,C18:O18,AL2, C5:O5,AH6)</f>
        <v>0</v>
      </c>
      <c r="AM6" s="42">
        <f>SUMIFS(C23:O23,C18:O18,AM2, C5:O5,AH6)</f>
        <v>510</v>
      </c>
      <c r="AN6" s="42">
        <f>SUMIFS(C23:O23,C18:O18,AN2, C5:O5,AH6)</f>
        <v>0</v>
      </c>
      <c r="AO6" s="626"/>
      <c r="AP6" s="401"/>
      <c r="AQ6" s="362" t="s">
        <v>735</v>
      </c>
      <c r="AR6" s="224">
        <f>COUNTIFS(C5:O5,AQ6,C18:O18,AR2)</f>
        <v>0</v>
      </c>
      <c r="AS6" s="224">
        <f>COUNTIFS(C5:O5,AQ6,C18:O18,AS2)</f>
        <v>0</v>
      </c>
      <c r="AT6" s="224">
        <f>COUNTIFS(C5:O5,AQ6,C18:O18,AT2)</f>
        <v>1</v>
      </c>
      <c r="AU6" s="224">
        <f>COUNTIFS(C5:O5,AQ6,C18:O18,AU2)</f>
        <v>0</v>
      </c>
      <c r="AV6" s="224">
        <f>COUNTIFS(C5:O5,AQ6,C18:O18,AV2)</f>
        <v>0</v>
      </c>
      <c r="AW6" s="224">
        <f>COUNTIFS(C5:O5,AQ6,C18:O18,AW2)</f>
        <v>0</v>
      </c>
      <c r="AX6" s="224">
        <f t="shared" si="0"/>
        <v>1</v>
      </c>
      <c r="AY6" s="428"/>
      <c r="AZ6" s="364" t="s">
        <v>784</v>
      </c>
      <c r="BA6" s="219">
        <f>SUMIFS(C23:O23,C5:O5,AZ6)</f>
        <v>510</v>
      </c>
      <c r="BB6" s="370">
        <f>BA6/BA12</f>
        <v>2.2561380225613801E-2</v>
      </c>
      <c r="BC6" s="362"/>
      <c r="BD6" s="362"/>
      <c r="BE6" s="362"/>
      <c r="BF6" s="919"/>
      <c r="BG6" s="908">
        <v>1987</v>
      </c>
      <c r="BH6" s="622">
        <f>SUMIFS(C23:O23, C5:O5, BH3, C7:O7,BG6)</f>
        <v>0</v>
      </c>
      <c r="BI6" s="622">
        <f>SUMIFS(C23:O23, C6:O6, BI3, C7:O7,BG6)</f>
        <v>0</v>
      </c>
      <c r="BJ6" s="188"/>
      <c r="BK6" s="908">
        <v>1987</v>
      </c>
      <c r="BL6" s="622">
        <f t="shared" ref="BL6:BL30" si="4">BL5+BH6</f>
        <v>0</v>
      </c>
      <c r="BM6" s="622">
        <f t="shared" si="3"/>
        <v>0</v>
      </c>
      <c r="BN6" s="188"/>
      <c r="BO6" s="188"/>
      <c r="BP6" s="188"/>
      <c r="BQ6" s="188"/>
      <c r="BR6" s="188"/>
      <c r="BS6" s="428"/>
      <c r="BT6" s="908">
        <v>1988</v>
      </c>
      <c r="BU6" s="622">
        <f>SUMIFS(C23:O23, C7:O7,BT6)</f>
        <v>0</v>
      </c>
      <c r="BV6" s="622">
        <f t="shared" si="2"/>
        <v>0</v>
      </c>
      <c r="BW6" s="224"/>
      <c r="BX6" s="428"/>
      <c r="BY6" s="224"/>
      <c r="BZ6" s="224"/>
      <c r="CA6" s="224"/>
      <c r="CB6" s="224"/>
      <c r="CC6" s="224"/>
      <c r="CD6" s="188"/>
      <c r="CE6" s="188"/>
      <c r="CF6" s="188"/>
      <c r="CG6" s="188"/>
      <c r="CH6" s="188"/>
      <c r="CI6" s="188"/>
      <c r="CJ6" s="188"/>
      <c r="CK6" s="188"/>
      <c r="CL6" s="188"/>
      <c r="CM6" s="188"/>
      <c r="CN6" s="188"/>
      <c r="CO6" s="188"/>
      <c r="CP6" s="188"/>
      <c r="CQ6" s="188"/>
      <c r="CR6" s="188"/>
      <c r="CS6" s="188"/>
      <c r="CT6" s="188"/>
      <c r="CU6" s="188"/>
      <c r="CV6" s="188"/>
      <c r="CW6" s="188"/>
      <c r="CX6" s="188"/>
      <c r="CY6" s="188"/>
      <c r="CZ6" s="188"/>
      <c r="DA6" s="188"/>
    </row>
    <row r="7" spans="1:106" s="66" customFormat="1" ht="15" customHeight="1" outlineLevel="1">
      <c r="A7" s="65" t="s">
        <v>74</v>
      </c>
      <c r="B7" s="241" t="s">
        <v>240</v>
      </c>
      <c r="C7" s="302">
        <v>2009</v>
      </c>
      <c r="D7" s="402">
        <v>2007</v>
      </c>
      <c r="E7" s="351">
        <v>2011</v>
      </c>
      <c r="F7" s="568">
        <v>2008</v>
      </c>
      <c r="G7" s="568">
        <v>2007</v>
      </c>
      <c r="H7" s="568">
        <v>2006</v>
      </c>
      <c r="I7" s="565">
        <v>2006</v>
      </c>
      <c r="J7" s="568">
        <v>1990</v>
      </c>
      <c r="K7" s="352">
        <v>2009</v>
      </c>
      <c r="L7" s="568">
        <v>2008</v>
      </c>
      <c r="M7" s="690">
        <v>2011</v>
      </c>
      <c r="N7" s="568">
        <v>2008</v>
      </c>
      <c r="O7" s="565">
        <v>2007</v>
      </c>
      <c r="P7" s="884"/>
      <c r="Q7" s="975"/>
      <c r="R7" s="909">
        <v>1990</v>
      </c>
      <c r="S7" s="149">
        <f>COUNTIFS(C7:O7,R7,C5:O5,S1)</f>
        <v>0</v>
      </c>
      <c r="T7" s="149">
        <f>COUNTIFS(C7:O7,R7,C6:O6,T1)</f>
        <v>1</v>
      </c>
      <c r="U7" s="401"/>
      <c r="V7" s="850">
        <v>1989</v>
      </c>
      <c r="W7" s="149">
        <f>COUNTIFS(C7:O7,V7)</f>
        <v>0</v>
      </c>
      <c r="X7" s="149">
        <f t="shared" si="1"/>
        <v>0</v>
      </c>
      <c r="Y7" s="144"/>
      <c r="Z7" s="307"/>
      <c r="AA7" s="379"/>
      <c r="AB7" s="396"/>
      <c r="AC7" s="185"/>
      <c r="AD7" s="870" t="s">
        <v>717</v>
      </c>
      <c r="AE7" s="224">
        <f>COUNTIFS(C5:O5,AD7)</f>
        <v>1</v>
      </c>
      <c r="AF7" s="372">
        <f>AE7/AE11</f>
        <v>7.6923076923076927E-2</v>
      </c>
      <c r="AG7" s="927"/>
      <c r="AH7" s="362" t="s">
        <v>717</v>
      </c>
      <c r="AI7" s="42">
        <f>SUMIFS(C23:O23,C18:O18,AI2, C5:O5,AH7)</f>
        <v>0</v>
      </c>
      <c r="AJ7" s="42">
        <f>SUMIFS(C23:O23,C18:O18,AJ2, C5:O5,AH7)</f>
        <v>740</v>
      </c>
      <c r="AK7" s="42">
        <f>SUMIFS(C23:O23,C18:O18,AK2, C5:O5,AH7)</f>
        <v>0</v>
      </c>
      <c r="AL7" s="42">
        <f>SUMIFS(C23:O23,C18:O18,AL2, C5:O5,AH7)</f>
        <v>0</v>
      </c>
      <c r="AM7" s="42">
        <f>SUMIFS(C23:O23,C18:O18,AM2, C5:O5,AH7)</f>
        <v>0</v>
      </c>
      <c r="AN7" s="42">
        <f>SUMIFS(C23:O23,C18:O18,AN2, C5:O5,AH7)</f>
        <v>0</v>
      </c>
      <c r="AO7" s="626"/>
      <c r="AP7" s="401"/>
      <c r="AQ7" s="362" t="s">
        <v>784</v>
      </c>
      <c r="AR7" s="224">
        <f>COUNTIFS(C5:O5,AQ7,C18:O18,AR2)</f>
        <v>0</v>
      </c>
      <c r="AS7" s="224">
        <f>COUNTIFS(C5:O5,AQ7,C18:O18,AS2)</f>
        <v>0</v>
      </c>
      <c r="AT7" s="224">
        <f>COUNTIFS(C5:O5,AQ7,C18:O18,AT2)</f>
        <v>0</v>
      </c>
      <c r="AU7" s="224">
        <f>COUNTIFS(C5:O5,AQ7,C18:O18,AU2)</f>
        <v>0</v>
      </c>
      <c r="AV7" s="224">
        <f>COUNTIFS(C5:O5,AQ7,C18:O18,AV2)</f>
        <v>1</v>
      </c>
      <c r="AW7" s="224">
        <f>COUNTIFS(C5:O5,AQ7,C18:O18,AW2)</f>
        <v>0</v>
      </c>
      <c r="AX7" s="224">
        <f t="shared" si="0"/>
        <v>1</v>
      </c>
      <c r="AY7" s="428"/>
      <c r="AZ7" s="364" t="s">
        <v>717</v>
      </c>
      <c r="BA7" s="219">
        <f>SUMIFS(C23:O23,C5:O5,AZ7)</f>
        <v>740</v>
      </c>
      <c r="BB7" s="370">
        <f>BA7/BA12</f>
        <v>3.2736120327361201E-2</v>
      </c>
      <c r="BC7" s="362"/>
      <c r="BD7" s="362"/>
      <c r="BE7" s="362"/>
      <c r="BF7" s="919"/>
      <c r="BG7" s="908">
        <v>1988</v>
      </c>
      <c r="BH7" s="622">
        <f>SUMIFS(C23:O23, C5:O5, BH3, C7:O7,BG7)</f>
        <v>0</v>
      </c>
      <c r="BI7" s="622">
        <f>SUMIFS(C23:O23, C6:O6, BI3, C7:O7,BG7)</f>
        <v>0</v>
      </c>
      <c r="BJ7" s="224"/>
      <c r="BK7" s="908">
        <v>1988</v>
      </c>
      <c r="BL7" s="622">
        <f t="shared" si="4"/>
        <v>0</v>
      </c>
      <c r="BM7" s="622">
        <f t="shared" si="3"/>
        <v>0</v>
      </c>
      <c r="BN7" s="224"/>
      <c r="BO7" s="224"/>
      <c r="BP7" s="224"/>
      <c r="BQ7" s="224"/>
      <c r="BR7" s="224"/>
      <c r="BS7" s="428"/>
      <c r="BT7" s="850">
        <v>1989</v>
      </c>
      <c r="BU7" s="622">
        <f>SUMIFS(C23:O23, C7:O7,BT7)</f>
        <v>0</v>
      </c>
      <c r="BV7" s="622">
        <f t="shared" si="2"/>
        <v>0</v>
      </c>
      <c r="BW7" s="224"/>
      <c r="BX7" s="428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</row>
    <row r="8" spans="1:106" ht="15" customHeight="1" outlineLevel="1">
      <c r="A8" t="s">
        <v>53</v>
      </c>
      <c r="B8" s="241" t="s">
        <v>240</v>
      </c>
      <c r="C8" s="5" t="s">
        <v>196</v>
      </c>
      <c r="E8" s="62" t="s">
        <v>774</v>
      </c>
      <c r="F8" s="563" t="s">
        <v>1066</v>
      </c>
      <c r="G8" s="766" t="s">
        <v>1548</v>
      </c>
      <c r="H8" s="766" t="s">
        <v>1545</v>
      </c>
      <c r="I8" s="7" t="s">
        <v>1542</v>
      </c>
      <c r="J8" s="766" t="s">
        <v>1526</v>
      </c>
      <c r="K8" s="171" t="s">
        <v>1067</v>
      </c>
      <c r="L8" s="563" t="s">
        <v>1068</v>
      </c>
      <c r="M8" s="691" t="s">
        <v>1448</v>
      </c>
      <c r="N8" s="563" t="s">
        <v>1069</v>
      </c>
      <c r="O8" s="171" t="s">
        <v>1070</v>
      </c>
      <c r="P8" s="895"/>
      <c r="Q8" s="975"/>
      <c r="R8" s="850">
        <v>1991</v>
      </c>
      <c r="S8" s="149">
        <f>COUNTIFS(C7:O7,R8,C5:O5,S1)</f>
        <v>0</v>
      </c>
      <c r="T8" s="149">
        <f>COUNTIFS(C7:O7,R8,C6:O6,T1)</f>
        <v>0</v>
      </c>
      <c r="V8" s="909">
        <v>1990</v>
      </c>
      <c r="W8" s="379">
        <f>COUNTIFS(C7:O7,V8)</f>
        <v>1</v>
      </c>
      <c r="X8" s="379">
        <f t="shared" si="1"/>
        <v>1</v>
      </c>
      <c r="Y8" s="142"/>
      <c r="Z8" s="909" t="s">
        <v>1556</v>
      </c>
      <c r="AA8" s="152">
        <f>SUM(AA2:AA7)</f>
        <v>13</v>
      </c>
      <c r="AB8" s="372">
        <f>SUM(AB2:AB7)</f>
        <v>1</v>
      </c>
      <c r="AD8" s="362" t="s">
        <v>694</v>
      </c>
      <c r="AE8" s="224">
        <f>COUNTIFS(C5:O5,AD8)</f>
        <v>0</v>
      </c>
      <c r="AF8" s="372">
        <f>AE8/AE11</f>
        <v>0</v>
      </c>
      <c r="AG8" s="927"/>
      <c r="AH8" s="870" t="s">
        <v>1228</v>
      </c>
      <c r="AI8" s="42">
        <f>SUMIFS(C23:O23,C18:O18,AI2, C5:O5,AH8)</f>
        <v>0</v>
      </c>
      <c r="AJ8" s="42">
        <f>SUMIFS(C23:O23,C18:O18,AJ2, C5:O5,AH8)</f>
        <v>1030</v>
      </c>
      <c r="AK8" s="42">
        <f>SUMIFS(C23:O23,C18:O18,AK2, C5:O5,AH8)</f>
        <v>0</v>
      </c>
      <c r="AL8" s="42">
        <f>SUMIFS(C23:O23,C18:O18,AL2, C5:O5,AH8)</f>
        <v>0</v>
      </c>
      <c r="AM8" s="42">
        <f>SUMIFS(C23:O23,C18:O18,AM2, C5:O5,AH8)</f>
        <v>0</v>
      </c>
      <c r="AN8" s="42">
        <f>SUMIFS(C23:O23,C18:O18,AN2, C5:O5,AH8)</f>
        <v>0</v>
      </c>
      <c r="AO8" s="626"/>
      <c r="AQ8" s="362" t="s">
        <v>717</v>
      </c>
      <c r="AR8" s="224">
        <f>COUNTIFS(C5:O5,AQ8,C18:O18,AR2)</f>
        <v>0</v>
      </c>
      <c r="AS8" s="224">
        <f>COUNTIFS(C5:O5,AQ8,C18:O18,AS2)</f>
        <v>1</v>
      </c>
      <c r="AT8" s="224">
        <f>COUNTIFS(C5:O5,AQ8,C18:O18,AT2)</f>
        <v>0</v>
      </c>
      <c r="AU8" s="224">
        <f>COUNTIFS(C5:O5,AQ8,C18:O18,AU2)</f>
        <v>0</v>
      </c>
      <c r="AV8" s="224">
        <f>COUNTIFS(C5:O5,AQ8,C18:O18,AV2)</f>
        <v>0</v>
      </c>
      <c r="AW8" s="224">
        <f>COUNTIFS(C5:O5,AQ8,C18:O18,AW2)</f>
        <v>0</v>
      </c>
      <c r="AX8" s="224">
        <f t="shared" si="0"/>
        <v>1</v>
      </c>
      <c r="AZ8" s="364" t="s">
        <v>1228</v>
      </c>
      <c r="BA8" s="42">
        <f>SUMIFS(C23:O23,C5:O5,AZ8)</f>
        <v>1030</v>
      </c>
      <c r="BB8" s="370">
        <f>BA8/BA12</f>
        <v>4.5565140455651403E-2</v>
      </c>
      <c r="BG8" s="850">
        <v>1989</v>
      </c>
      <c r="BH8" s="622">
        <f>SUMIFS(C23:O23, C5:O5, BH3, C7:O7,BG8)</f>
        <v>0</v>
      </c>
      <c r="BI8" s="622">
        <f>SUMIFS(C23:O23, C6:O6, BI3, C7:O7,BG8)</f>
        <v>0</v>
      </c>
      <c r="BJ8" s="224"/>
      <c r="BK8" s="850">
        <v>1989</v>
      </c>
      <c r="BL8" s="622">
        <f t="shared" si="4"/>
        <v>0</v>
      </c>
      <c r="BM8" s="622">
        <f t="shared" si="3"/>
        <v>0</v>
      </c>
      <c r="BN8" s="224"/>
      <c r="BO8" s="224"/>
      <c r="BP8" s="224"/>
      <c r="BQ8" s="224"/>
      <c r="BR8" s="224"/>
      <c r="BS8" s="428"/>
      <c r="BT8" s="909">
        <v>1990</v>
      </c>
      <c r="BU8" s="622">
        <f>SUMIFS(C23:O23, C7:O7,BT8)</f>
        <v>740</v>
      </c>
      <c r="BV8" s="622">
        <f t="shared" si="2"/>
        <v>740</v>
      </c>
      <c r="BW8" s="224"/>
      <c r="BX8" s="428"/>
      <c r="BY8" s="224"/>
      <c r="BZ8" s="224"/>
      <c r="CA8" s="224"/>
      <c r="CB8" s="224"/>
      <c r="CC8" s="224"/>
    </row>
    <row r="9" spans="1:106" ht="15" customHeight="1" outlineLevel="1">
      <c r="A9" t="s">
        <v>54</v>
      </c>
      <c r="B9" s="241" t="s">
        <v>240</v>
      </c>
      <c r="C9" s="5" t="s">
        <v>96</v>
      </c>
      <c r="D9" s="29" t="s">
        <v>662</v>
      </c>
      <c r="E9" s="62" t="s">
        <v>768</v>
      </c>
      <c r="F9" s="563" t="s">
        <v>913</v>
      </c>
      <c r="G9" s="691"/>
      <c r="H9" s="691"/>
      <c r="I9" s="695"/>
      <c r="J9" s="691"/>
      <c r="K9" s="171" t="s">
        <v>1071</v>
      </c>
      <c r="L9" s="563" t="s">
        <v>1072</v>
      </c>
      <c r="M9" s="691" t="s">
        <v>1449</v>
      </c>
      <c r="N9" s="563" t="s">
        <v>1072</v>
      </c>
      <c r="O9" s="174" t="s">
        <v>1073</v>
      </c>
      <c r="P9" s="895"/>
      <c r="Q9" s="975"/>
      <c r="R9" s="850">
        <v>1992</v>
      </c>
      <c r="S9" s="149">
        <f>COUNTIFS(C7:O7,R9,C5:O5,S1)</f>
        <v>0</v>
      </c>
      <c r="T9" s="149">
        <f>COUNTIFS(C7:O7,R9,C6:O6,T1)</f>
        <v>0</v>
      </c>
      <c r="V9" s="850">
        <v>1991</v>
      </c>
      <c r="W9" s="149">
        <f>COUNTIFS(C7:O7,V9)</f>
        <v>0</v>
      </c>
      <c r="X9" s="149">
        <f t="shared" si="1"/>
        <v>1</v>
      </c>
      <c r="Y9" s="144"/>
      <c r="Z9" s="377"/>
      <c r="AA9" s="144"/>
      <c r="AB9" s="144"/>
      <c r="AD9" s="362" t="s">
        <v>703</v>
      </c>
      <c r="AE9" s="224">
        <f>COUNTIFS(C5:O5,AD9)</f>
        <v>1</v>
      </c>
      <c r="AF9" s="372">
        <f>AE9/AE11</f>
        <v>7.6923076923076927E-2</v>
      </c>
      <c r="AG9" s="927"/>
      <c r="AH9" s="362" t="s">
        <v>694</v>
      </c>
      <c r="AI9" s="42">
        <f>SUMIFS(C23:O23,C18:O18,AI2, C5:O5,AH9)</f>
        <v>0</v>
      </c>
      <c r="AJ9" s="42">
        <f>SUMIFS(C23:O23,C18:O18,AJ2, C5:O5,AH9)</f>
        <v>0</v>
      </c>
      <c r="AK9" s="42">
        <f>SUMIFS(C23:O23,C18:O18,AK2, C5:O5,AH9)</f>
        <v>0</v>
      </c>
      <c r="AL9" s="42">
        <f>SUMIFS(C23:O23,C18:O18,AL2, C5:O5,AH9)</f>
        <v>0</v>
      </c>
      <c r="AM9" s="42">
        <f>SUMIFS(C23:O23,C18:O18,AM2, C5:O5,AH9)</f>
        <v>0</v>
      </c>
      <c r="AN9" s="42">
        <f>SUMIFS(C23:O23,C18:O18,AN2, C5:O5,AH9)</f>
        <v>0</v>
      </c>
      <c r="AO9" s="626"/>
      <c r="AQ9" s="362" t="s">
        <v>1228</v>
      </c>
      <c r="AR9" s="224">
        <f>COUNTIFS(C5:O5,AQ9,C18:O18,AR2)</f>
        <v>0</v>
      </c>
      <c r="AS9" s="224">
        <f>COUNTIFS(C5:O5,AQ9,C18:O18,AS2)</f>
        <v>1</v>
      </c>
      <c r="AT9" s="224">
        <f>COUNTIFS(C5:O5,AQ9,C18:O18,AT2)</f>
        <v>0</v>
      </c>
      <c r="AU9" s="224">
        <f>COUNTIFS(C5:O5,AQ9,C18:O18,AU2)</f>
        <v>0</v>
      </c>
      <c r="AV9" s="224">
        <f>COUNTIFS(C5:O5,AQ9,C18:O18,AV2)</f>
        <v>0</v>
      </c>
      <c r="AW9" s="224">
        <f>COUNTIFS(C5:O5,AQ9,C18:O18,AW2)</f>
        <v>0</v>
      </c>
      <c r="AX9" s="224">
        <f t="shared" si="0"/>
        <v>1</v>
      </c>
      <c r="AY9" s="406"/>
      <c r="AZ9" s="364" t="s">
        <v>694</v>
      </c>
      <c r="BA9" s="42">
        <f>SUMIFS(C23:O23,C5:O5,AZ9)</f>
        <v>0</v>
      </c>
      <c r="BB9" s="370">
        <f>BA9/BA12</f>
        <v>0</v>
      </c>
      <c r="BG9" s="909">
        <v>1990</v>
      </c>
      <c r="BH9" s="622">
        <f>SUMIFS(C23:O23, C5:O5, BH3, C7:O7,AU109)</f>
        <v>0</v>
      </c>
      <c r="BI9" s="622">
        <f>SUMIFS(C23:O23, C6:O6, BI3, C7:O7,BG9)</f>
        <v>740</v>
      </c>
      <c r="BJ9" s="224"/>
      <c r="BK9" s="909">
        <v>1990</v>
      </c>
      <c r="BL9" s="622">
        <f t="shared" si="4"/>
        <v>0</v>
      </c>
      <c r="BM9" s="622">
        <f t="shared" si="3"/>
        <v>740</v>
      </c>
      <c r="BN9" s="224"/>
      <c r="BO9" s="224"/>
      <c r="BP9" s="224"/>
      <c r="BQ9" s="224"/>
      <c r="BR9" s="224"/>
      <c r="BT9" s="850">
        <v>1991</v>
      </c>
      <c r="BU9" s="622">
        <f>SUMIFS(C23:O23, C7:O7,BT9)</f>
        <v>0</v>
      </c>
      <c r="BV9" s="622">
        <f t="shared" si="2"/>
        <v>740</v>
      </c>
      <c r="BW9" s="224"/>
      <c r="BX9" s="428"/>
      <c r="BY9" s="224"/>
      <c r="BZ9" s="224"/>
    </row>
    <row r="10" spans="1:106" s="101" customFormat="1" ht="15" customHeight="1" outlineLevel="1">
      <c r="A10" s="101" t="s">
        <v>55</v>
      </c>
      <c r="B10" s="242" t="s">
        <v>240</v>
      </c>
      <c r="C10" s="102" t="s">
        <v>205</v>
      </c>
      <c r="D10" s="107"/>
      <c r="E10" s="102"/>
      <c r="F10" s="563" t="s">
        <v>1074</v>
      </c>
      <c r="G10" s="691"/>
      <c r="H10" s="691"/>
      <c r="I10" s="695"/>
      <c r="J10" s="691"/>
      <c r="K10" s="168"/>
      <c r="L10" s="563" t="s">
        <v>1075</v>
      </c>
      <c r="M10" s="691" t="s">
        <v>1450</v>
      </c>
      <c r="N10" s="569" t="s">
        <v>1075</v>
      </c>
      <c r="O10" s="172" t="s">
        <v>1076</v>
      </c>
      <c r="P10" s="896"/>
      <c r="Q10" s="975"/>
      <c r="R10" s="850">
        <v>1993</v>
      </c>
      <c r="S10" s="149">
        <f>COUNTIFS(C7:O7,R10,C5:O5,S1)</f>
        <v>0</v>
      </c>
      <c r="T10" s="149">
        <f>COUNTIFS(C7:O7,R10,C6:O6,T1)</f>
        <v>0</v>
      </c>
      <c r="U10" s="401"/>
      <c r="V10" s="850">
        <v>1992</v>
      </c>
      <c r="W10" s="149">
        <f>COUNTIFS(C7:O7,V10)</f>
        <v>0</v>
      </c>
      <c r="X10" s="149">
        <f t="shared" si="1"/>
        <v>1</v>
      </c>
      <c r="Y10" s="144"/>
      <c r="Z10" s="144"/>
      <c r="AA10" s="144"/>
      <c r="AB10" s="144"/>
      <c r="AC10" s="188"/>
      <c r="AD10" s="362" t="s">
        <v>1174</v>
      </c>
      <c r="AE10" s="224">
        <f>COUNTIFS(C5:O5,AD10)</f>
        <v>6</v>
      </c>
      <c r="AF10" s="372">
        <f>AE10/AE11</f>
        <v>0.46153846153846156</v>
      </c>
      <c r="AG10" s="927"/>
      <c r="AH10" s="362" t="s">
        <v>703</v>
      </c>
      <c r="AI10" s="42">
        <f>SUMIFS(C23:O23,C18:O18,AI2, C5:O5,AH10)</f>
        <v>0</v>
      </c>
      <c r="AJ10" s="42">
        <f>SUMIFS(C23:O23,C18:O18,AJ2, C5:O5,AH10)</f>
        <v>0</v>
      </c>
      <c r="AK10" s="42">
        <f>SUMIFS(C23:O23,C18:O18,AK2, C5:O5,AH10)</f>
        <v>1500</v>
      </c>
      <c r="AL10" s="42">
        <f>SUMIFS(C23:O23,C18:O18,AL2, C5:O5,AH10)</f>
        <v>0</v>
      </c>
      <c r="AM10" s="42">
        <f>SUMIFS(C23:O23,C18:O18,AM2, C5:O5,AH10)</f>
        <v>0</v>
      </c>
      <c r="AN10" s="42">
        <f>SUMIFS(C23:O23,C18:O18,AN2, C5:O5,AH10)</f>
        <v>0</v>
      </c>
      <c r="AO10" s="626"/>
      <c r="AP10" s="401"/>
      <c r="AQ10" s="362" t="s">
        <v>694</v>
      </c>
      <c r="AR10" s="178">
        <f>COUNTIFS(C5:O5,AQ10,C18:O18,AR2)</f>
        <v>0</v>
      </c>
      <c r="AS10" s="178">
        <f>COUNTIFS(C5:O5,AQ10,C18:O18,AS2)</f>
        <v>0</v>
      </c>
      <c r="AT10" s="178">
        <f>COUNTIFS(C5:O5,AQ10,C18:O18,AT2)</f>
        <v>0</v>
      </c>
      <c r="AU10" s="178">
        <f>COUNTIFS(C5:O5,AQ10,C18:O18,AU2)</f>
        <v>0</v>
      </c>
      <c r="AV10" s="178">
        <f>COUNTIFS(C5:O5,AQ10,C18:O18,AV2)</f>
        <v>0</v>
      </c>
      <c r="AW10" s="178">
        <f>COUNTIFS(C5:O5,AQ10,C18:O18,AW2)</f>
        <v>0</v>
      </c>
      <c r="AX10" s="178">
        <f t="shared" si="0"/>
        <v>0</v>
      </c>
      <c r="AY10" s="401"/>
      <c r="AZ10" s="364" t="s">
        <v>703</v>
      </c>
      <c r="BA10" s="42">
        <f>SUMIFS(C23:O23,C5:O5,AZ10)</f>
        <v>1500</v>
      </c>
      <c r="BB10" s="370">
        <f>BA10/BA12</f>
        <v>6.6357000663570004E-2</v>
      </c>
      <c r="BC10" s="224"/>
      <c r="BD10" s="224"/>
      <c r="BE10" s="224"/>
      <c r="BF10" s="428"/>
      <c r="BG10" s="850">
        <v>1991</v>
      </c>
      <c r="BH10" s="622">
        <f>SUMIFS(C23:O23, C5:O5, BH3, C7:O7,BG10)</f>
        <v>0</v>
      </c>
      <c r="BI10" s="622">
        <f>SUMIFS(C23:O23, C6:O6, BI3, C7:O7,BG10)</f>
        <v>0</v>
      </c>
      <c r="BJ10" s="224"/>
      <c r="BK10" s="850">
        <v>1991</v>
      </c>
      <c r="BL10" s="622">
        <f t="shared" si="4"/>
        <v>0</v>
      </c>
      <c r="BM10" s="622">
        <f t="shared" si="3"/>
        <v>740</v>
      </c>
      <c r="BN10" s="224"/>
      <c r="BO10" s="224"/>
      <c r="BP10" s="224"/>
      <c r="BQ10" s="224"/>
      <c r="BR10" s="224"/>
      <c r="BS10" s="406"/>
      <c r="BT10" s="850">
        <v>1992</v>
      </c>
      <c r="BU10" s="622">
        <f>SUMIFS(C23:O23, C7:O7,BT10)</f>
        <v>0</v>
      </c>
      <c r="BV10" s="622">
        <f t="shared" si="2"/>
        <v>740</v>
      </c>
      <c r="BW10" s="188"/>
      <c r="BX10" s="401"/>
      <c r="BY10" s="188"/>
      <c r="BZ10" s="188"/>
      <c r="CA10" s="185"/>
      <c r="CB10" s="185"/>
      <c r="CC10" s="185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</row>
    <row r="11" spans="1:106" ht="15" customHeight="1" outlineLevel="1">
      <c r="A11" t="s">
        <v>3</v>
      </c>
      <c r="B11" s="241" t="s">
        <v>240</v>
      </c>
      <c r="C11" t="s">
        <v>296</v>
      </c>
      <c r="E11" s="62" t="s">
        <v>775</v>
      </c>
      <c r="F11" s="563" t="s">
        <v>1077</v>
      </c>
      <c r="G11" s="691"/>
      <c r="H11" s="691"/>
      <c r="I11" s="695"/>
      <c r="J11" s="691"/>
      <c r="K11" s="171" t="s">
        <v>926</v>
      </c>
      <c r="L11" s="563" t="s">
        <v>18</v>
      </c>
      <c r="M11" s="691" t="s">
        <v>1451</v>
      </c>
      <c r="N11" s="570" t="s">
        <v>18</v>
      </c>
      <c r="O11" s="174" t="s">
        <v>925</v>
      </c>
      <c r="P11" s="895"/>
      <c r="Q11" s="975"/>
      <c r="R11" s="850">
        <v>1994</v>
      </c>
      <c r="S11" s="149">
        <f>COUNTIFS(C7:O7,R11,C5:O5,S1)</f>
        <v>0</v>
      </c>
      <c r="T11" s="149">
        <f>COUNTIFS(C7:O7,R11,C6:O6,T1)</f>
        <v>0</v>
      </c>
      <c r="V11" s="850">
        <v>1993</v>
      </c>
      <c r="W11" s="149">
        <f>COUNTIFS(C7:O7,V11)</f>
        <v>0</v>
      </c>
      <c r="X11" s="149">
        <f t="shared" si="1"/>
        <v>1</v>
      </c>
      <c r="Y11" s="144"/>
      <c r="Z11" s="149"/>
      <c r="AA11" s="149"/>
      <c r="AB11" s="149"/>
      <c r="AD11" s="870" t="s">
        <v>1556</v>
      </c>
      <c r="AE11" s="362">
        <f>SUM(AE2:AE10)</f>
        <v>13</v>
      </c>
      <c r="AF11" s="397">
        <f>SUM(AF2:AF10)</f>
        <v>1</v>
      </c>
      <c r="AG11" s="928"/>
      <c r="AH11" s="362" t="s">
        <v>1174</v>
      </c>
      <c r="AI11" s="42">
        <f>SUMIFS(C23:O23,C18:O18,AI2, C5:O5,AH11)</f>
        <v>0</v>
      </c>
      <c r="AJ11" s="42">
        <f>SUMIFS(C23:O23,C18:O18,AJ2, C5:O5,AH11)</f>
        <v>12308</v>
      </c>
      <c r="AK11" s="42">
        <f>SUMIFS(C23:O23,C18:O18,AK2, C5:O5,AH11)</f>
        <v>0</v>
      </c>
      <c r="AL11" s="42">
        <f>SUMIFS(C23:O23,C18:O18,AL2, C5:O5,AH11)</f>
        <v>1449</v>
      </c>
      <c r="AM11" s="42">
        <f>SUMIFS(C23:O23,C18:O18,AM2, C5:O5,AH11)</f>
        <v>2653</v>
      </c>
      <c r="AN11" s="42">
        <f>SUMIFS(C23:O23,C18:O18,AN2, C5:O5,AH11)</f>
        <v>653</v>
      </c>
      <c r="AO11" s="626"/>
      <c r="AQ11" s="362" t="s">
        <v>703</v>
      </c>
      <c r="AR11" s="224">
        <f>COUNTIFS(C5:O5,AQ11,C18:O18,AR2)</f>
        <v>0</v>
      </c>
      <c r="AS11" s="224">
        <f>COUNTIFS(C5:O5,AQ11,C18:O18,AS2)</f>
        <v>0</v>
      </c>
      <c r="AT11" s="224">
        <f>COUNTIFS(C5:O5,AQ11,C18:O18,AT2)</f>
        <v>1</v>
      </c>
      <c r="AU11" s="224">
        <f>COUNTIFS(C5:O5,AQ11,C18:O18,AU2)</f>
        <v>0</v>
      </c>
      <c r="AV11" s="224">
        <f>COUNTIFS(C5:O5,AQ11,C18:O18,AV2)</f>
        <v>0</v>
      </c>
      <c r="AW11" s="224">
        <f>COUNTIFS(C5:O5,AQ11,C18:O18,AW2)</f>
        <v>0</v>
      </c>
      <c r="AX11" s="224">
        <f t="shared" si="0"/>
        <v>1</v>
      </c>
      <c r="AZ11" s="364" t="s">
        <v>1174</v>
      </c>
      <c r="BA11" s="42">
        <f>SUMIFS(C23:O23,C5:O5,AZ11)</f>
        <v>17063</v>
      </c>
      <c r="BB11" s="370">
        <f>BA11/BA12</f>
        <v>0.75483300154833</v>
      </c>
      <c r="BC11" s="224"/>
      <c r="BD11" s="224"/>
      <c r="BE11" s="224"/>
      <c r="BF11" s="428"/>
      <c r="BG11" s="850">
        <v>1992</v>
      </c>
      <c r="BH11" s="622">
        <f>SUMIFS(C23:O23, C5:O5, BH3, C7:O7,BG11)</f>
        <v>0</v>
      </c>
      <c r="BI11" s="622">
        <f>SUMIFS(C23:O23, C6:O6, BI3, C7:O7,BG11)</f>
        <v>0</v>
      </c>
      <c r="BK11" s="850">
        <v>1992</v>
      </c>
      <c r="BL11" s="622">
        <f t="shared" si="4"/>
        <v>0</v>
      </c>
      <c r="BM11" s="622">
        <f t="shared" si="3"/>
        <v>740</v>
      </c>
      <c r="BT11" s="850">
        <v>1993</v>
      </c>
      <c r="BU11" s="42">
        <f>SUMIFS(C23:O23, C7:O7,BT11)</f>
        <v>0</v>
      </c>
      <c r="BV11" s="42">
        <f t="shared" si="2"/>
        <v>740</v>
      </c>
      <c r="BW11" s="185"/>
      <c r="BX11" s="406"/>
      <c r="BY11" s="185"/>
      <c r="BZ11" s="185"/>
    </row>
    <row r="12" spans="1:106" ht="15" customHeight="1">
      <c r="P12" s="895"/>
      <c r="Q12" s="975"/>
      <c r="R12" s="850">
        <v>1995</v>
      </c>
      <c r="S12" s="149">
        <f>COUNTIFS(C7:O7,R12,C5:O5,S1)</f>
        <v>0</v>
      </c>
      <c r="T12" s="149">
        <f>COUNTIFS(C7:O7,R12,C6:O6,T1)</f>
        <v>0</v>
      </c>
      <c r="V12" s="850">
        <v>1994</v>
      </c>
      <c r="W12" s="149">
        <f>COUNTIFS(C7:O7,V12)</f>
        <v>0</v>
      </c>
      <c r="X12" s="149">
        <f t="shared" si="1"/>
        <v>1</v>
      </c>
      <c r="Y12" s="149"/>
      <c r="Z12" s="149"/>
      <c r="AA12" s="149"/>
      <c r="AB12" s="149"/>
      <c r="AD12" s="185"/>
      <c r="AE12" s="185"/>
      <c r="AF12" s="370"/>
      <c r="AG12" s="967"/>
      <c r="AH12" s="362" t="s">
        <v>1556</v>
      </c>
      <c r="AI12" s="877">
        <f t="shared" ref="AI12:AN12" si="5">SUM(AI3:AI11)</f>
        <v>0</v>
      </c>
      <c r="AJ12" s="877">
        <f t="shared" si="5"/>
        <v>14706</v>
      </c>
      <c r="AK12" s="877">
        <f t="shared" si="5"/>
        <v>2634</v>
      </c>
      <c r="AL12" s="877">
        <f t="shared" si="5"/>
        <v>1449</v>
      </c>
      <c r="AM12" s="877">
        <f t="shared" si="5"/>
        <v>3163</v>
      </c>
      <c r="AN12" s="877">
        <f t="shared" si="5"/>
        <v>653</v>
      </c>
      <c r="AO12" s="877">
        <f>SUM(AI12:AN12)</f>
        <v>22605</v>
      </c>
      <c r="AQ12" s="362" t="s">
        <v>1174</v>
      </c>
      <c r="AR12" s="224">
        <f>COUNTIFS(C5:O5,AQ12,C18:O18,AR2)</f>
        <v>0</v>
      </c>
      <c r="AS12" s="224">
        <f>COUNTIFS(C5:O5,AQ12,C18:O18,AS2)</f>
        <v>1</v>
      </c>
      <c r="AT12" s="224">
        <f>COUNTIFS(C5:O5,AQ12,C18:O18,AT2)</f>
        <v>0</v>
      </c>
      <c r="AU12" s="224">
        <f>COUNTIFS(C5:O5,AQ12,C18:O18,AU2)</f>
        <v>2</v>
      </c>
      <c r="AV12" s="224">
        <f>COUNTIFS(C5:O5,AQ12,C18:O18,AV2)</f>
        <v>2</v>
      </c>
      <c r="AW12" s="224">
        <f>COUNTIFS(C5:O5,AQ12,C18:O18,AW2)</f>
        <v>1</v>
      </c>
      <c r="AX12" s="224">
        <f t="shared" si="0"/>
        <v>6</v>
      </c>
      <c r="AZ12" s="364" t="s">
        <v>1849</v>
      </c>
      <c r="BA12" s="390">
        <f>SUM(BA3:BA11)</f>
        <v>22605</v>
      </c>
      <c r="BB12" s="397">
        <f>SUM(BB3:BB11)</f>
        <v>1</v>
      </c>
      <c r="BC12" s="224"/>
      <c r="BD12" s="224"/>
      <c r="BE12" s="224"/>
      <c r="BF12" s="428"/>
      <c r="BG12" s="850">
        <v>1993</v>
      </c>
      <c r="BH12" s="42">
        <f>SUMIFS(C23:O23, C5:O5, BH3, C7:O7,BG12)</f>
        <v>0</v>
      </c>
      <c r="BI12" s="42">
        <f>SUMIFS(C23:O23, C6:O6, BI3, C7:O7,BG12)</f>
        <v>0</v>
      </c>
      <c r="BJ12" s="185"/>
      <c r="BK12" s="850">
        <v>1993</v>
      </c>
      <c r="BL12" s="42">
        <f t="shared" si="4"/>
        <v>0</v>
      </c>
      <c r="BM12" s="42">
        <f t="shared" si="3"/>
        <v>740</v>
      </c>
      <c r="BN12" s="185"/>
      <c r="BO12" s="185"/>
      <c r="BP12" s="185"/>
      <c r="BQ12" s="185"/>
      <c r="BR12" s="185"/>
      <c r="BT12" s="850">
        <v>1994</v>
      </c>
      <c r="BU12" s="622">
        <f>SUMIFS(C23:O23, C7:O7,BT12)</f>
        <v>0</v>
      </c>
      <c r="BV12" s="622">
        <f t="shared" si="2"/>
        <v>740</v>
      </c>
    </row>
    <row r="13" spans="1:106" s="69" customFormat="1" ht="15" customHeight="1">
      <c r="A13" s="53" t="s">
        <v>67</v>
      </c>
      <c r="B13" s="54"/>
      <c r="C13" s="182"/>
      <c r="E13" s="438"/>
      <c r="F13" s="248"/>
      <c r="G13" s="687"/>
      <c r="H13" s="687"/>
      <c r="I13" s="566"/>
      <c r="J13" s="687"/>
      <c r="K13" s="566"/>
      <c r="L13" s="248"/>
      <c r="M13" s="687"/>
      <c r="N13" s="248"/>
      <c r="O13" s="566"/>
      <c r="P13" s="895"/>
      <c r="Q13" s="975"/>
      <c r="R13" s="850">
        <v>1996</v>
      </c>
      <c r="S13" s="149">
        <f>COUNTIFS(C7:O7,R13,C5:O5,S1)</f>
        <v>0</v>
      </c>
      <c r="T13" s="149">
        <f>COUNTIFS(C7:O7,R13,C6:O6,T1)</f>
        <v>0</v>
      </c>
      <c r="U13" s="401"/>
      <c r="V13" s="850">
        <v>1995</v>
      </c>
      <c r="W13" s="149">
        <f>COUNTIFS(C7:O7,V13)</f>
        <v>0</v>
      </c>
      <c r="X13" s="149">
        <f t="shared" si="1"/>
        <v>1</v>
      </c>
      <c r="Y13" s="149"/>
      <c r="Z13" s="144"/>
      <c r="AA13" s="144"/>
      <c r="AB13" s="144"/>
      <c r="AC13" s="188"/>
      <c r="AD13" s="188"/>
      <c r="AE13" s="188"/>
      <c r="AF13" s="188"/>
      <c r="AG13" s="401"/>
      <c r="AH13" s="188"/>
      <c r="AI13" s="188"/>
      <c r="AJ13" s="188"/>
      <c r="AK13" s="188"/>
      <c r="AL13" s="188"/>
      <c r="AM13" s="188"/>
      <c r="AN13" s="188"/>
      <c r="AO13" s="188"/>
      <c r="AP13" s="401"/>
      <c r="AQ13" s="362" t="s">
        <v>1566</v>
      </c>
      <c r="AR13" s="372">
        <f>AR3/AX3</f>
        <v>0</v>
      </c>
      <c r="AS13" s="372">
        <f>AS3/AX3</f>
        <v>0.30769230769230771</v>
      </c>
      <c r="AT13" s="372">
        <f>AT3/AX3</f>
        <v>0.23076923076923078</v>
      </c>
      <c r="AU13" s="372">
        <f>AU3/AX3</f>
        <v>0.15384615384615385</v>
      </c>
      <c r="AV13" s="372">
        <f>AV3/AX3</f>
        <v>0.23076923076923078</v>
      </c>
      <c r="AW13" s="372">
        <f>AW3/AX3</f>
        <v>7.6923076923076927E-2</v>
      </c>
      <c r="AX13" s="372">
        <f t="shared" si="0"/>
        <v>1</v>
      </c>
      <c r="AY13" s="401"/>
      <c r="AZ13" s="224"/>
      <c r="BA13" s="224"/>
      <c r="BB13" s="224"/>
      <c r="BC13" s="224"/>
      <c r="BD13" s="224"/>
      <c r="BE13" s="224"/>
      <c r="BF13" s="428"/>
      <c r="BG13" s="850">
        <v>1994</v>
      </c>
      <c r="BH13" s="622">
        <f>SUMIFS(C23:O23, C5:O5, BH3, C7:O7,BG13)</f>
        <v>0</v>
      </c>
      <c r="BI13" s="622">
        <f>SUMIFS(C23:O23, C6:O6, BI3, C7:O7,BG13)</f>
        <v>0</v>
      </c>
      <c r="BJ13" s="188"/>
      <c r="BK13" s="850">
        <v>1994</v>
      </c>
      <c r="BL13" s="42">
        <f t="shared" si="4"/>
        <v>0</v>
      </c>
      <c r="BM13" s="42">
        <f t="shared" si="3"/>
        <v>740</v>
      </c>
      <c r="BN13" s="188"/>
      <c r="BO13" s="188"/>
      <c r="BP13" s="188"/>
      <c r="BQ13" s="188"/>
      <c r="BR13" s="188"/>
      <c r="BS13" s="401"/>
      <c r="BT13" s="850">
        <v>1995</v>
      </c>
      <c r="BU13" s="622">
        <f>SUMIFS(C23:O23, C7:O7,BT13)</f>
        <v>0</v>
      </c>
      <c r="BV13" s="622">
        <f t="shared" si="2"/>
        <v>740</v>
      </c>
      <c r="BW13" s="188"/>
      <c r="BX13" s="401"/>
      <c r="BY13" s="188"/>
      <c r="BZ13" s="188"/>
      <c r="CA13" s="188"/>
      <c r="CB13" s="188"/>
      <c r="CC13" s="188"/>
      <c r="CD13" s="188"/>
      <c r="CE13" s="188"/>
      <c r="CF13" s="188"/>
      <c r="CG13" s="188"/>
      <c r="CH13" s="188"/>
      <c r="CI13" s="188"/>
      <c r="CJ13" s="188"/>
      <c r="CK13" s="188"/>
      <c r="CL13" s="188"/>
      <c r="CM13" s="188"/>
      <c r="CN13" s="188"/>
      <c r="CO13" s="188"/>
      <c r="CP13" s="188"/>
      <c r="CQ13" s="188"/>
      <c r="CR13" s="188"/>
      <c r="CS13" s="188"/>
      <c r="CT13" s="188"/>
      <c r="CU13" s="188"/>
      <c r="CV13" s="188"/>
      <c r="CW13" s="188"/>
      <c r="CX13" s="188"/>
      <c r="CY13" s="188"/>
      <c r="CZ13" s="188"/>
      <c r="DA13" s="188"/>
      <c r="DB13" s="326"/>
    </row>
    <row r="14" spans="1:106" s="66" customFormat="1" ht="15" customHeight="1" outlineLevel="1">
      <c r="A14" s="65" t="s">
        <v>68</v>
      </c>
      <c r="B14" s="244" t="s">
        <v>241</v>
      </c>
      <c r="C14" s="16">
        <v>375</v>
      </c>
      <c r="D14" s="38"/>
      <c r="E14" s="85">
        <v>2417</v>
      </c>
      <c r="F14" s="571">
        <v>677</v>
      </c>
      <c r="G14" s="692"/>
      <c r="H14" s="692"/>
      <c r="I14" s="747"/>
      <c r="J14" s="692"/>
      <c r="K14" s="173">
        <v>354</v>
      </c>
      <c r="L14" s="571">
        <v>611</v>
      </c>
      <c r="M14" s="692">
        <v>510</v>
      </c>
      <c r="N14" s="571">
        <v>677</v>
      </c>
      <c r="O14" s="176">
        <v>539</v>
      </c>
      <c r="P14" s="897"/>
      <c r="Q14" s="975"/>
      <c r="R14" s="850">
        <v>1997</v>
      </c>
      <c r="S14" s="379">
        <f>COUNTIFS(C7:O7,R14,C5:O5,S1)</f>
        <v>0</v>
      </c>
      <c r="T14" s="379">
        <f>COUNTIFS(C7:O7,R14,C6:O6,T1)</f>
        <v>0</v>
      </c>
      <c r="U14" s="401"/>
      <c r="V14" s="850">
        <v>1996</v>
      </c>
      <c r="W14" s="149">
        <f>COUNTIFS(C7:O7,V14)</f>
        <v>0</v>
      </c>
      <c r="X14" s="149">
        <f t="shared" si="1"/>
        <v>1</v>
      </c>
      <c r="Y14" s="144"/>
      <c r="Z14" s="144"/>
      <c r="AA14" s="144"/>
      <c r="AB14" s="144"/>
      <c r="AC14" s="224"/>
      <c r="AD14" s="188"/>
      <c r="AE14" s="188"/>
      <c r="AF14" s="188"/>
      <c r="AG14" s="401"/>
      <c r="AH14" s="188"/>
      <c r="AI14" s="188"/>
      <c r="AJ14" s="188"/>
      <c r="AK14" s="188"/>
      <c r="AL14" s="188"/>
      <c r="AM14" s="188"/>
      <c r="AN14" s="188"/>
      <c r="AO14" s="188"/>
      <c r="AP14" s="401"/>
      <c r="AQ14" s="188"/>
      <c r="AR14" s="188"/>
      <c r="AS14" s="188"/>
      <c r="AT14" s="188"/>
      <c r="AU14" s="188"/>
      <c r="AV14" s="188"/>
      <c r="AW14" s="188"/>
      <c r="AX14" s="188"/>
      <c r="AY14" s="401"/>
      <c r="AZ14" s="188"/>
      <c r="BA14" s="188"/>
      <c r="BB14" s="188"/>
      <c r="BC14" s="188"/>
      <c r="BD14" s="188"/>
      <c r="BE14" s="188"/>
      <c r="BF14" s="401"/>
      <c r="BG14" s="850">
        <v>1995</v>
      </c>
      <c r="BH14" s="622">
        <f>SUMIFS(C23:O23, C5:O5, BH3, C7:O7,BG14)</f>
        <v>0</v>
      </c>
      <c r="BI14" s="622">
        <f>SUMIFS(C23:O23, C6:O6, BI3, C7:O7,BG14)</f>
        <v>0</v>
      </c>
      <c r="BJ14" s="188"/>
      <c r="BK14" s="850">
        <v>1995</v>
      </c>
      <c r="BL14" s="42">
        <f t="shared" si="4"/>
        <v>0</v>
      </c>
      <c r="BM14" s="42">
        <f t="shared" si="3"/>
        <v>740</v>
      </c>
      <c r="BN14" s="188"/>
      <c r="BO14" s="188"/>
      <c r="BP14" s="188"/>
      <c r="BQ14" s="188"/>
      <c r="BR14" s="188"/>
      <c r="BS14" s="401"/>
      <c r="BT14" s="850">
        <v>1996</v>
      </c>
      <c r="BU14" s="622">
        <f>SUMIFS(C23:O23, C7:O7,BT14)</f>
        <v>0</v>
      </c>
      <c r="BV14" s="622">
        <f t="shared" si="2"/>
        <v>740</v>
      </c>
      <c r="BW14" s="188"/>
      <c r="BX14" s="401"/>
      <c r="BY14" s="188"/>
      <c r="BZ14" s="188"/>
      <c r="CA14" s="188"/>
      <c r="CB14" s="188"/>
      <c r="CC14" s="188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</row>
    <row r="15" spans="1:106" s="66" customFormat="1" ht="15" customHeight="1" outlineLevel="1">
      <c r="A15" s="65" t="s">
        <v>69</v>
      </c>
      <c r="B15" s="244" t="s">
        <v>242</v>
      </c>
      <c r="C15" s="16">
        <v>386.1</v>
      </c>
      <c r="D15" s="38"/>
      <c r="F15" s="571">
        <v>338</v>
      </c>
      <c r="G15" s="692"/>
      <c r="H15" s="692"/>
      <c r="I15" s="747"/>
      <c r="J15" s="692"/>
      <c r="K15" s="173">
        <v>178.5</v>
      </c>
      <c r="L15" s="571">
        <v>1344</v>
      </c>
      <c r="M15" s="692">
        <v>180</v>
      </c>
      <c r="N15" s="571">
        <v>442</v>
      </c>
      <c r="O15" s="176">
        <v>6633</v>
      </c>
      <c r="P15" s="897"/>
      <c r="Q15" s="975"/>
      <c r="R15" s="850">
        <v>1998</v>
      </c>
      <c r="S15" s="851">
        <f>COUNTIFS(C7:O7,R15,C5:O5,S1)+COUNTIFS(C7:O7,R15,C5:O5,S1)</f>
        <v>0</v>
      </c>
      <c r="T15" s="379">
        <f>COUNTIFS(C7:O7,R15,C6:O6,T1)</f>
        <v>0</v>
      </c>
      <c r="U15" s="401"/>
      <c r="V15" s="850">
        <v>1997</v>
      </c>
      <c r="W15" s="149">
        <f>COUNTIFS(C7:O7,V15)</f>
        <v>0</v>
      </c>
      <c r="X15" s="149">
        <f t="shared" si="1"/>
        <v>1</v>
      </c>
      <c r="Y15" s="144"/>
      <c r="Z15" s="144"/>
      <c r="AA15" s="144"/>
      <c r="AB15" s="144"/>
      <c r="AC15" s="224"/>
      <c r="AD15" s="188"/>
      <c r="AE15" s="188"/>
      <c r="AF15" s="188"/>
      <c r="AG15" s="401"/>
      <c r="AH15" s="188"/>
      <c r="AI15" s="188"/>
      <c r="AJ15" s="188"/>
      <c r="AK15" s="188"/>
      <c r="AL15" s="188"/>
      <c r="AM15" s="188"/>
      <c r="AN15" s="188"/>
      <c r="AO15" s="188"/>
      <c r="AP15" s="401"/>
      <c r="AQ15" s="185"/>
      <c r="AR15" s="185"/>
      <c r="AS15" s="185"/>
      <c r="AT15" s="185"/>
      <c r="AU15" s="185"/>
      <c r="AV15" s="185"/>
      <c r="AW15" s="185"/>
      <c r="AX15" s="185"/>
      <c r="AY15" s="401"/>
      <c r="AZ15" s="185"/>
      <c r="BA15" s="185"/>
      <c r="BB15" s="185"/>
      <c r="BC15" s="185"/>
      <c r="BD15" s="185"/>
      <c r="BE15" s="185"/>
      <c r="BF15" s="406"/>
      <c r="BG15" s="850">
        <v>1996</v>
      </c>
      <c r="BH15" s="622">
        <f>SUMIFS(C23:O23, C5:O5, BH3, C7:O7,BG15)</f>
        <v>0</v>
      </c>
      <c r="BI15" s="622">
        <f>SUMIFS(C23:O23, C6:O6, BI3, C7:O7,BG15)</f>
        <v>0</v>
      </c>
      <c r="BJ15" s="188"/>
      <c r="BK15" s="850">
        <v>1996</v>
      </c>
      <c r="BL15" s="42">
        <f t="shared" si="4"/>
        <v>0</v>
      </c>
      <c r="BM15" s="42">
        <f t="shared" si="3"/>
        <v>740</v>
      </c>
      <c r="BN15" s="188"/>
      <c r="BO15" s="188"/>
      <c r="BP15" s="188"/>
      <c r="BQ15" s="188"/>
      <c r="BR15" s="188"/>
      <c r="BS15" s="401"/>
      <c r="BT15" s="850">
        <v>1997</v>
      </c>
      <c r="BU15" s="622">
        <f>SUMIFS(C23:O23, C7:O7,BT15)</f>
        <v>0</v>
      </c>
      <c r="BV15" s="622">
        <f t="shared" si="2"/>
        <v>740</v>
      </c>
      <c r="BW15" s="188"/>
      <c r="BX15" s="401"/>
      <c r="BY15" s="188"/>
      <c r="BZ15" s="188"/>
      <c r="CA15" s="188"/>
      <c r="CB15" s="188"/>
      <c r="CC15" s="188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</row>
    <row r="16" spans="1:106" ht="15" customHeight="1">
      <c r="P16" s="895"/>
      <c r="Q16" s="975"/>
      <c r="R16" s="850">
        <v>1999</v>
      </c>
      <c r="S16" s="149">
        <f>COUNTIFS(C7:O7,R16,C5:O5,S1)</f>
        <v>0</v>
      </c>
      <c r="T16" s="149">
        <f>COUNTIFS(C7:O7,R16,C6:O6,T1)</f>
        <v>0</v>
      </c>
      <c r="V16" s="850">
        <v>1998</v>
      </c>
      <c r="W16" s="149">
        <f>COUNTIFS(C7:O7,V16)</f>
        <v>0</v>
      </c>
      <c r="X16" s="149">
        <f t="shared" si="1"/>
        <v>1</v>
      </c>
      <c r="Y16" s="144"/>
      <c r="Z16" s="144"/>
      <c r="AA16" s="144"/>
      <c r="AB16" s="144"/>
      <c r="AY16" s="428"/>
      <c r="BG16" s="850">
        <v>1997</v>
      </c>
      <c r="BH16" s="622">
        <f>SUMIFS(C23:O23, C5:O5, BH3, C7:O7,BG16)</f>
        <v>0</v>
      </c>
      <c r="BI16" s="622">
        <f>SUMIFS(C23:O23, C6:O6, BI3, C7:O7,BG16)</f>
        <v>0</v>
      </c>
      <c r="BK16" s="850">
        <v>1997</v>
      </c>
      <c r="BL16" s="42">
        <f t="shared" si="4"/>
        <v>0</v>
      </c>
      <c r="BM16" s="42">
        <f t="shared" si="3"/>
        <v>740</v>
      </c>
      <c r="BT16" s="850">
        <v>1998</v>
      </c>
      <c r="BU16" s="622">
        <f>SUMIFS(C23:O23, C7:O7,BT16)</f>
        <v>0</v>
      </c>
      <c r="BV16" s="622">
        <f t="shared" si="2"/>
        <v>740</v>
      </c>
    </row>
    <row r="17" spans="1:106" s="69" customFormat="1" ht="15" customHeight="1">
      <c r="A17" s="53" t="s">
        <v>10</v>
      </c>
      <c r="B17" s="54"/>
      <c r="C17" s="182"/>
      <c r="E17" s="438"/>
      <c r="F17" s="248"/>
      <c r="G17" s="687"/>
      <c r="H17" s="687"/>
      <c r="I17" s="566"/>
      <c r="J17" s="687"/>
      <c r="K17" s="566"/>
      <c r="L17" s="248"/>
      <c r="M17" s="687"/>
      <c r="N17" s="248"/>
      <c r="O17" s="566"/>
      <c r="P17" s="895"/>
      <c r="Q17" s="976"/>
      <c r="R17" s="850">
        <v>2000</v>
      </c>
      <c r="S17" s="149">
        <f>COUNTIFS(C7:O7,R17,C5:O5,S1)</f>
        <v>0</v>
      </c>
      <c r="T17" s="149">
        <f>COUNTIFS(C7:O7,R17,C6:O6,T1)</f>
        <v>0</v>
      </c>
      <c r="U17" s="401"/>
      <c r="V17" s="850">
        <v>1999</v>
      </c>
      <c r="W17" s="149">
        <f>COUNTIFS(C7:O7,V17)</f>
        <v>0</v>
      </c>
      <c r="X17" s="149">
        <f t="shared" si="1"/>
        <v>1</v>
      </c>
      <c r="Y17" s="144"/>
      <c r="Z17" s="149"/>
      <c r="AA17" s="149"/>
      <c r="AB17" s="149"/>
      <c r="AC17" s="188"/>
      <c r="AD17" s="188"/>
      <c r="AE17" s="188"/>
      <c r="AF17" s="188"/>
      <c r="AG17" s="401"/>
      <c r="AH17" s="188"/>
      <c r="AI17" s="188"/>
      <c r="AJ17" s="188"/>
      <c r="AK17" s="188"/>
      <c r="AL17" s="188"/>
      <c r="AM17" s="188"/>
      <c r="AN17" s="188"/>
      <c r="AO17" s="188"/>
      <c r="AP17" s="401"/>
      <c r="AQ17" s="188"/>
      <c r="AR17" s="188"/>
      <c r="AS17" s="188"/>
      <c r="AT17" s="188"/>
      <c r="AU17" s="188"/>
      <c r="AV17" s="188"/>
      <c r="AW17" s="188"/>
      <c r="AX17" s="188"/>
      <c r="AY17" s="428"/>
      <c r="AZ17" s="188"/>
      <c r="BA17" s="188"/>
      <c r="BB17" s="188"/>
      <c r="BC17" s="188"/>
      <c r="BD17" s="188"/>
      <c r="BE17" s="188"/>
      <c r="BF17" s="401"/>
      <c r="BG17" s="850">
        <v>1998</v>
      </c>
      <c r="BH17" s="622">
        <f>SUMIFS(C23:O23, C5:O5, BH3, C7:O7,BG17)</f>
        <v>0</v>
      </c>
      <c r="BI17" s="622">
        <f>SUMIFS(C23:O23, C6:O6, BI3, C7:O7,BG17)</f>
        <v>0</v>
      </c>
      <c r="BJ17" s="188"/>
      <c r="BK17" s="850">
        <v>1998</v>
      </c>
      <c r="BL17" s="42">
        <f t="shared" si="4"/>
        <v>0</v>
      </c>
      <c r="BM17" s="42">
        <f t="shared" si="3"/>
        <v>740</v>
      </c>
      <c r="BN17" s="188"/>
      <c r="BO17" s="188"/>
      <c r="BP17" s="188"/>
      <c r="BQ17" s="188"/>
      <c r="BR17" s="188"/>
      <c r="BS17" s="428"/>
      <c r="BT17" s="850">
        <v>1999</v>
      </c>
      <c r="BU17" s="622">
        <f>SUMIFS(C23:O23, C7:O7,BT17)</f>
        <v>0</v>
      </c>
      <c r="BV17" s="622">
        <f t="shared" si="2"/>
        <v>740</v>
      </c>
      <c r="BW17" s="188"/>
      <c r="BX17" s="401"/>
      <c r="BY17" s="188"/>
      <c r="BZ17" s="188"/>
      <c r="CA17" s="224"/>
      <c r="CB17" s="224"/>
      <c r="CC17" s="224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326"/>
    </row>
    <row r="18" spans="1:106" ht="15" customHeight="1" outlineLevel="1">
      <c r="A18" t="s">
        <v>75</v>
      </c>
      <c r="B18" s="241" t="s">
        <v>240</v>
      </c>
      <c r="C18" s="5" t="s">
        <v>648</v>
      </c>
      <c r="D18" s="29" t="s">
        <v>701</v>
      </c>
      <c r="E18" s="373" t="s">
        <v>1236</v>
      </c>
      <c r="F18" s="563" t="s">
        <v>1121</v>
      </c>
      <c r="G18" s="691" t="s">
        <v>701</v>
      </c>
      <c r="H18" s="691" t="s">
        <v>648</v>
      </c>
      <c r="I18" s="695" t="s">
        <v>701</v>
      </c>
      <c r="J18" s="691" t="s">
        <v>648</v>
      </c>
      <c r="K18" s="171" t="s">
        <v>1236</v>
      </c>
      <c r="L18" s="563" t="s">
        <v>1078</v>
      </c>
      <c r="M18" s="691" t="s">
        <v>1078</v>
      </c>
      <c r="N18" s="563" t="s">
        <v>1078</v>
      </c>
      <c r="O18" s="171" t="s">
        <v>648</v>
      </c>
      <c r="P18" s="895"/>
      <c r="Q18" s="977"/>
      <c r="R18" s="850">
        <v>2001</v>
      </c>
      <c r="S18" s="149">
        <f>COUNTIFS(C7:O7,R18,C5:O5,S1)</f>
        <v>0</v>
      </c>
      <c r="T18" s="149">
        <f>COUNTIFS(C7:O7,R18,C6:O6,T1)</f>
        <v>0</v>
      </c>
      <c r="U18" s="481"/>
      <c r="V18" s="850">
        <v>2000</v>
      </c>
      <c r="W18" s="149">
        <f>COUNTIFS(C7:O7,V18)</f>
        <v>0</v>
      </c>
      <c r="X18" s="149">
        <f t="shared" si="1"/>
        <v>1</v>
      </c>
      <c r="Y18" s="149"/>
      <c r="Z18" s="149"/>
      <c r="AA18" s="149"/>
      <c r="AB18" s="149"/>
      <c r="BG18" s="850">
        <v>1999</v>
      </c>
      <c r="BH18" s="622">
        <f>SUMIFS(C23:O23, C5:O5, BH3, C7:O7,BG18)</f>
        <v>0</v>
      </c>
      <c r="BI18" s="622">
        <f>SUMIFS(C23:O23, C6:O6, BI3, C7:O7,BG18)</f>
        <v>0</v>
      </c>
      <c r="BK18" s="850">
        <v>1999</v>
      </c>
      <c r="BL18" s="42">
        <f t="shared" si="4"/>
        <v>0</v>
      </c>
      <c r="BM18" s="42">
        <f t="shared" si="3"/>
        <v>740</v>
      </c>
      <c r="BS18" s="428"/>
      <c r="BT18" s="850">
        <v>2000</v>
      </c>
      <c r="BU18" s="622">
        <f>SUMIFS(C23:O23, C7:O7,BT18)</f>
        <v>0</v>
      </c>
      <c r="BV18" s="622">
        <f t="shared" si="2"/>
        <v>740</v>
      </c>
      <c r="BW18" s="224"/>
      <c r="BX18" s="428"/>
      <c r="BY18" s="224"/>
      <c r="BZ18" s="224"/>
      <c r="CA18" s="224"/>
      <c r="CB18" s="224"/>
      <c r="CC18" s="224"/>
    </row>
    <row r="19" spans="1:106" ht="15" customHeight="1" outlineLevel="1">
      <c r="A19" t="s">
        <v>76</v>
      </c>
      <c r="B19" s="241" t="s">
        <v>240</v>
      </c>
      <c r="C19" s="5" t="s">
        <v>95</v>
      </c>
      <c r="E19" s="62" t="s">
        <v>604</v>
      </c>
      <c r="F19" s="563" t="s">
        <v>913</v>
      </c>
      <c r="G19" s="691"/>
      <c r="H19" s="691"/>
      <c r="I19" s="695"/>
      <c r="J19" s="691"/>
      <c r="K19" s="171" t="s">
        <v>1071</v>
      </c>
      <c r="L19" s="563" t="s">
        <v>1079</v>
      </c>
      <c r="M19" s="691"/>
      <c r="N19" s="563" t="s">
        <v>1079</v>
      </c>
      <c r="O19" s="171" t="s">
        <v>1080</v>
      </c>
      <c r="P19" s="895"/>
      <c r="Q19" s="981">
        <f>SUM(C23:O23)</f>
        <v>22605</v>
      </c>
      <c r="R19" s="850">
        <v>2002</v>
      </c>
      <c r="S19" s="149">
        <f>COUNTIFS(C7:O7,R19,C5:O5,S1)</f>
        <v>0</v>
      </c>
      <c r="T19" s="149">
        <f>COUNTIFS(C7:O7,R19,C6:O6,T1)</f>
        <v>0</v>
      </c>
      <c r="U19" s="504"/>
      <c r="V19" s="850">
        <v>2001</v>
      </c>
      <c r="W19" s="149">
        <f>COUNTIFS(C7:O7,V19)</f>
        <v>0</v>
      </c>
      <c r="X19" s="149">
        <f t="shared" si="1"/>
        <v>1</v>
      </c>
      <c r="Y19" s="149"/>
      <c r="Z19" s="149"/>
      <c r="AA19" s="149"/>
      <c r="AB19" s="149"/>
      <c r="AC19" s="224"/>
      <c r="AD19" s="224"/>
      <c r="AE19" s="224"/>
      <c r="AF19" s="224"/>
      <c r="AG19" s="428"/>
      <c r="BG19" s="850">
        <v>2000</v>
      </c>
      <c r="BH19" s="622">
        <f>SUMIFS(C23:O23, C5:O5, BH3, C7:O7,BG19)</f>
        <v>0</v>
      </c>
      <c r="BI19" s="622">
        <f>SUMIFS(C23:O23, C6:O6, BI3, C7:O7,BG19)</f>
        <v>0</v>
      </c>
      <c r="BJ19" s="224"/>
      <c r="BK19" s="850">
        <v>2000</v>
      </c>
      <c r="BL19" s="622">
        <f t="shared" si="4"/>
        <v>0</v>
      </c>
      <c r="BM19" s="622">
        <f t="shared" si="3"/>
        <v>740</v>
      </c>
      <c r="BN19" s="224"/>
      <c r="BO19" s="224"/>
      <c r="BP19" s="224"/>
      <c r="BQ19" s="224"/>
      <c r="BR19" s="224"/>
      <c r="BT19" s="850">
        <v>2001</v>
      </c>
      <c r="BU19" s="622">
        <f>SUMIFS(C23:O23, C7:O7,BT19)</f>
        <v>0</v>
      </c>
      <c r="BV19" s="622">
        <f t="shared" si="2"/>
        <v>740</v>
      </c>
      <c r="BW19" s="224"/>
      <c r="BX19" s="428"/>
      <c r="BY19" s="224"/>
      <c r="BZ19" s="224"/>
    </row>
    <row r="20" spans="1:106" s="66" customFormat="1" ht="15" customHeight="1" outlineLevel="1">
      <c r="A20" s="65" t="s">
        <v>77</v>
      </c>
      <c r="B20" s="241" t="s">
        <v>243</v>
      </c>
      <c r="C20" s="16">
        <v>14.3</v>
      </c>
      <c r="D20" s="38"/>
      <c r="E20" s="85">
        <v>3</v>
      </c>
      <c r="F20" s="571">
        <v>2.23</v>
      </c>
      <c r="G20" s="692"/>
      <c r="H20" s="692"/>
      <c r="I20" s="747"/>
      <c r="J20" s="692"/>
      <c r="K20" s="173" t="s">
        <v>1081</v>
      </c>
      <c r="L20" s="571" t="s">
        <v>1082</v>
      </c>
      <c r="M20" s="692"/>
      <c r="N20" s="571">
        <v>5.0999999999999996</v>
      </c>
      <c r="O20" s="177">
        <v>2</v>
      </c>
      <c r="P20" s="897"/>
      <c r="Q20" s="978"/>
      <c r="R20" s="850">
        <v>2003</v>
      </c>
      <c r="S20" s="149">
        <f>COUNTIFS(C7:O7,R20,C5:O5,S1)</f>
        <v>0</v>
      </c>
      <c r="T20" s="149">
        <f>COUNTIFS(C7:O7,R20,C6:O6,T1)</f>
        <v>0</v>
      </c>
      <c r="U20" s="962"/>
      <c r="V20" s="850">
        <v>2002</v>
      </c>
      <c r="W20" s="149">
        <f>COUNTIFS(C7:O7,V20)</f>
        <v>0</v>
      </c>
      <c r="X20" s="149">
        <f t="shared" si="1"/>
        <v>1</v>
      </c>
      <c r="Y20" s="149"/>
      <c r="Z20" s="149"/>
      <c r="AA20" s="149"/>
      <c r="AB20" s="149"/>
      <c r="AC20" s="188"/>
      <c r="AD20" s="224"/>
      <c r="AE20" s="224"/>
      <c r="AF20" s="224"/>
      <c r="AG20" s="428"/>
      <c r="AH20" s="188"/>
      <c r="AI20" s="188"/>
      <c r="AJ20" s="188"/>
      <c r="AK20" s="188"/>
      <c r="AL20" s="188"/>
      <c r="AM20" s="188"/>
      <c r="AN20" s="188"/>
      <c r="AO20" s="188"/>
      <c r="AP20" s="401"/>
      <c r="AQ20" s="188"/>
      <c r="AR20" s="188"/>
      <c r="AS20" s="188"/>
      <c r="AT20" s="188"/>
      <c r="AU20" s="188"/>
      <c r="AV20" s="188"/>
      <c r="AW20" s="188"/>
      <c r="AX20" s="188"/>
      <c r="AY20" s="401"/>
      <c r="AZ20" s="188"/>
      <c r="BA20" s="188"/>
      <c r="BB20" s="188"/>
      <c r="BC20" s="188"/>
      <c r="BD20" s="188"/>
      <c r="BE20" s="188"/>
      <c r="BF20" s="401"/>
      <c r="BG20" s="850">
        <v>2001</v>
      </c>
      <c r="BH20" s="622">
        <f>SUMIFS(C23:O23, C5:O5, BH3, C7:O7,BG20)</f>
        <v>0</v>
      </c>
      <c r="BI20" s="622">
        <f>SUMIFS(C23:O23, C6:O6, BI3, C7:O7,BG20)</f>
        <v>0</v>
      </c>
      <c r="BJ20" s="224"/>
      <c r="BK20" s="850">
        <v>2001</v>
      </c>
      <c r="BL20" s="622">
        <f t="shared" si="4"/>
        <v>0</v>
      </c>
      <c r="BM20" s="622">
        <f t="shared" si="3"/>
        <v>740</v>
      </c>
      <c r="BN20" s="224"/>
      <c r="BO20" s="224"/>
      <c r="BP20" s="224"/>
      <c r="BQ20" s="224"/>
      <c r="BR20" s="224"/>
      <c r="BS20" s="401"/>
      <c r="BT20" s="850">
        <v>2002</v>
      </c>
      <c r="BU20" s="622">
        <f>SUMIFS(C23:O23, C7:O7,BT20)</f>
        <v>0</v>
      </c>
      <c r="BV20" s="622">
        <f t="shared" si="2"/>
        <v>740</v>
      </c>
      <c r="BW20" s="188"/>
      <c r="BX20" s="401"/>
      <c r="BY20" s="188"/>
      <c r="BZ20" s="188"/>
      <c r="CA20" s="188"/>
      <c r="CB20" s="188"/>
      <c r="CC20" s="188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</row>
    <row r="21" spans="1:106" s="66" customFormat="1" ht="15" customHeight="1" outlineLevel="1">
      <c r="A21" s="65" t="s">
        <v>123</v>
      </c>
      <c r="B21" s="241" t="s">
        <v>244</v>
      </c>
      <c r="C21" s="16">
        <v>40</v>
      </c>
      <c r="D21" s="38"/>
      <c r="E21" s="85">
        <v>29</v>
      </c>
      <c r="F21" s="571">
        <v>45</v>
      </c>
      <c r="G21" s="692"/>
      <c r="H21" s="692"/>
      <c r="I21" s="747"/>
      <c r="J21" s="692"/>
      <c r="K21" s="173">
        <v>42</v>
      </c>
      <c r="L21" s="571">
        <v>30</v>
      </c>
      <c r="M21" s="692"/>
      <c r="N21" s="571">
        <v>30</v>
      </c>
      <c r="O21" s="178">
        <v>35</v>
      </c>
      <c r="P21" s="897"/>
      <c r="Q21" s="979"/>
      <c r="R21" s="850">
        <v>2004</v>
      </c>
      <c r="S21" s="149">
        <f>COUNTIFS(C7:O7,R21,C5:O5,S1)</f>
        <v>0</v>
      </c>
      <c r="T21" s="149">
        <f>COUNTIFS(C7:O7,R21,C6:O6,T1)</f>
        <v>0</v>
      </c>
      <c r="U21" s="963"/>
      <c r="V21" s="850">
        <v>2003</v>
      </c>
      <c r="W21" s="149">
        <f>COUNTIFS(C7:O7,V21)</f>
        <v>0</v>
      </c>
      <c r="X21" s="149">
        <f t="shared" si="1"/>
        <v>1</v>
      </c>
      <c r="Y21" s="149"/>
      <c r="Z21" s="144"/>
      <c r="AA21" s="144"/>
      <c r="AB21" s="144"/>
      <c r="AC21" s="188"/>
      <c r="AD21" s="188"/>
      <c r="AE21" s="188"/>
      <c r="AF21" s="188"/>
      <c r="AG21" s="401"/>
      <c r="AH21" s="188"/>
      <c r="AI21" s="188"/>
      <c r="AJ21" s="188"/>
      <c r="AK21" s="188"/>
      <c r="AL21" s="188"/>
      <c r="AM21" s="188"/>
      <c r="AN21" s="188"/>
      <c r="AO21" s="188"/>
      <c r="AP21" s="401"/>
      <c r="AQ21" s="188"/>
      <c r="AR21" s="188"/>
      <c r="AS21" s="188"/>
      <c r="AT21" s="188"/>
      <c r="AU21" s="188"/>
      <c r="AV21" s="188"/>
      <c r="AW21" s="188"/>
      <c r="AX21" s="188"/>
      <c r="AY21" s="428"/>
      <c r="AZ21" s="188"/>
      <c r="BA21" s="188"/>
      <c r="BB21" s="188"/>
      <c r="BC21" s="188"/>
      <c r="BD21" s="188"/>
      <c r="BE21" s="188"/>
      <c r="BF21" s="401"/>
      <c r="BG21" s="850">
        <v>2002</v>
      </c>
      <c r="BH21" s="622">
        <f>SUMIFS(C23:O23, C5:O5, BH3, C7:O7,BG21)</f>
        <v>0</v>
      </c>
      <c r="BI21" s="622">
        <f>SUMIFS(C23:O23, C6:O6, BI3, C7:O7,BG21)</f>
        <v>0</v>
      </c>
      <c r="BJ21" s="188"/>
      <c r="BK21" s="850">
        <v>2002</v>
      </c>
      <c r="BL21" s="622">
        <f t="shared" si="4"/>
        <v>0</v>
      </c>
      <c r="BM21" s="622">
        <f t="shared" si="3"/>
        <v>740</v>
      </c>
      <c r="BN21" s="188"/>
      <c r="BO21" s="188"/>
      <c r="BP21" s="188"/>
      <c r="BQ21" s="188"/>
      <c r="BR21" s="188"/>
      <c r="BS21" s="401"/>
      <c r="BT21" s="850">
        <v>2003</v>
      </c>
      <c r="BU21" s="622">
        <f>SUMIFS(C23:O23, C7:O7,BT21)</f>
        <v>0</v>
      </c>
      <c r="BV21" s="622">
        <f t="shared" si="2"/>
        <v>740</v>
      </c>
      <c r="BW21" s="188"/>
      <c r="BX21" s="401"/>
      <c r="BY21" s="188"/>
      <c r="BZ21" s="188"/>
      <c r="CA21" s="188"/>
      <c r="CB21" s="188"/>
      <c r="CC21" s="188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4"/>
    </row>
    <row r="22" spans="1:106" s="66" customFormat="1" ht="15" customHeight="1" outlineLevel="1">
      <c r="A22" s="65"/>
      <c r="B22" s="241" t="s">
        <v>244</v>
      </c>
      <c r="C22" s="16">
        <v>0</v>
      </c>
      <c r="D22" s="38"/>
      <c r="E22" s="85">
        <v>0</v>
      </c>
      <c r="F22" s="571">
        <v>0</v>
      </c>
      <c r="G22" s="692"/>
      <c r="H22" s="692"/>
      <c r="I22" s="747"/>
      <c r="J22" s="692"/>
      <c r="K22" s="173">
        <v>0</v>
      </c>
      <c r="L22" s="571">
        <v>0</v>
      </c>
      <c r="M22" s="692"/>
      <c r="N22" s="571">
        <v>0</v>
      </c>
      <c r="O22" s="178">
        <v>0</v>
      </c>
      <c r="P22" s="897"/>
      <c r="Q22" s="978"/>
      <c r="R22" s="850">
        <v>2005</v>
      </c>
      <c r="S22" s="149">
        <f>COUNTIFS(C7:O7,R22,C5:O5,S1)</f>
        <v>0</v>
      </c>
      <c r="T22" s="149">
        <f>COUNTIFS(C7:O7,R22,C6:O6,T1)</f>
        <v>0</v>
      </c>
      <c r="U22" s="461"/>
      <c r="V22" s="850">
        <v>2004</v>
      </c>
      <c r="W22" s="149">
        <f>COUNTIFS(C7:O7,V22)</f>
        <v>0</v>
      </c>
      <c r="X22" s="149">
        <f t="shared" si="1"/>
        <v>1</v>
      </c>
      <c r="Y22" s="144"/>
      <c r="Z22" s="144"/>
      <c r="AA22" s="144"/>
      <c r="AB22" s="144"/>
      <c r="AC22" s="188"/>
      <c r="AD22" s="188"/>
      <c r="AE22" s="188"/>
      <c r="AF22" s="188"/>
      <c r="AG22" s="401"/>
      <c r="AH22" s="188"/>
      <c r="AI22" s="188"/>
      <c r="AJ22" s="188"/>
      <c r="AK22" s="188"/>
      <c r="AL22" s="188"/>
      <c r="AM22" s="188"/>
      <c r="AN22" s="188"/>
      <c r="AO22" s="188"/>
      <c r="AP22" s="401"/>
      <c r="AQ22" s="224"/>
      <c r="AR22" s="224"/>
      <c r="AS22" s="224"/>
      <c r="AT22" s="224"/>
      <c r="AU22" s="224"/>
      <c r="AV22" s="224"/>
      <c r="AW22" s="224"/>
      <c r="AX22" s="224"/>
      <c r="AY22" s="401"/>
      <c r="AZ22" s="224"/>
      <c r="BA22" s="224"/>
      <c r="BB22" s="224"/>
      <c r="BC22" s="224"/>
      <c r="BD22" s="224"/>
      <c r="BE22" s="224"/>
      <c r="BF22" s="428"/>
      <c r="BG22" s="850">
        <v>2003</v>
      </c>
      <c r="BH22" s="622">
        <f>SUMIFS(C23:O23, C5:O5, BH3, C7:O7,BG22)</f>
        <v>0</v>
      </c>
      <c r="BI22" s="622">
        <f>SUMIFS(C23:O23, C6:O6, BI3, C7:O7,BG22)</f>
        <v>0</v>
      </c>
      <c r="BJ22" s="188"/>
      <c r="BK22" s="850">
        <v>2003</v>
      </c>
      <c r="BL22" s="622">
        <f t="shared" si="4"/>
        <v>0</v>
      </c>
      <c r="BM22" s="622">
        <f t="shared" si="3"/>
        <v>740</v>
      </c>
      <c r="BN22" s="188"/>
      <c r="BO22" s="188"/>
      <c r="BP22" s="188"/>
      <c r="BQ22" s="188"/>
      <c r="BR22" s="188"/>
      <c r="BS22" s="428"/>
      <c r="BT22" s="850">
        <v>2004</v>
      </c>
      <c r="BU22" s="622">
        <f>SUMIFS(C23:O23, C7:O7,BT22)</f>
        <v>0</v>
      </c>
      <c r="BV22" s="622">
        <f t="shared" si="2"/>
        <v>740</v>
      </c>
      <c r="BW22" s="188"/>
      <c r="BX22" s="401"/>
      <c r="BY22" s="188"/>
      <c r="BZ22" s="188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224"/>
      <c r="CS22" s="224"/>
      <c r="CT22" s="224"/>
      <c r="CU22" s="224"/>
      <c r="CV22" s="224"/>
      <c r="CW22" s="224"/>
      <c r="CX22" s="224"/>
      <c r="CY22" s="224"/>
      <c r="CZ22" s="224"/>
      <c r="DA22" s="224"/>
    </row>
    <row r="23" spans="1:106" s="66" customFormat="1" ht="15" customHeight="1" outlineLevel="1">
      <c r="A23" s="65" t="s">
        <v>840</v>
      </c>
      <c r="B23" s="241" t="s">
        <v>243</v>
      </c>
      <c r="C23" s="575">
        <v>1030</v>
      </c>
      <c r="D23" s="423">
        <v>1500</v>
      </c>
      <c r="E23" s="85">
        <v>945</v>
      </c>
      <c r="F23" s="572">
        <v>653</v>
      </c>
      <c r="G23" s="693">
        <v>512</v>
      </c>
      <c r="H23" s="693">
        <v>628</v>
      </c>
      <c r="I23" s="748">
        <v>622</v>
      </c>
      <c r="J23" s="693">
        <v>740</v>
      </c>
      <c r="K23" s="179">
        <v>504</v>
      </c>
      <c r="L23" s="572">
        <v>2000</v>
      </c>
      <c r="M23" s="693">
        <v>510</v>
      </c>
      <c r="N23" s="572">
        <v>653</v>
      </c>
      <c r="O23" s="180">
        <v>12308</v>
      </c>
      <c r="P23" s="897"/>
      <c r="Q23" s="978"/>
      <c r="R23" s="850">
        <v>2006</v>
      </c>
      <c r="S23" s="149">
        <f>COUNTIFS(C7:O7,R23,C5:O5,S1)</f>
        <v>0</v>
      </c>
      <c r="T23" s="149">
        <f>COUNTIFS(C7:O7,R23,C6:O6,T1)</f>
        <v>2</v>
      </c>
      <c r="U23" s="481"/>
      <c r="V23" s="850">
        <v>2005</v>
      </c>
      <c r="W23" s="149">
        <f>COUNTIFS(C7:O7,V23)</f>
        <v>0</v>
      </c>
      <c r="X23" s="149">
        <f t="shared" si="1"/>
        <v>1</v>
      </c>
      <c r="Y23" s="144"/>
      <c r="Z23" s="144"/>
      <c r="AA23" s="144"/>
      <c r="AB23" s="144"/>
      <c r="AC23" s="188"/>
      <c r="AD23" s="188"/>
      <c r="AE23" s="188"/>
      <c r="AF23" s="188"/>
      <c r="AG23" s="401"/>
      <c r="AH23" s="188"/>
      <c r="AI23" s="188"/>
      <c r="AJ23" s="188"/>
      <c r="AK23" s="188"/>
      <c r="AL23" s="188"/>
      <c r="AM23" s="188"/>
      <c r="AN23" s="188"/>
      <c r="AO23" s="188"/>
      <c r="AP23" s="401"/>
      <c r="AQ23" s="224"/>
      <c r="AR23" s="224"/>
      <c r="AS23" s="224"/>
      <c r="AT23" s="224"/>
      <c r="AU23" s="224"/>
      <c r="AV23" s="224"/>
      <c r="AW23" s="224"/>
      <c r="AX23" s="224"/>
      <c r="AY23" s="401"/>
      <c r="AZ23" s="224"/>
      <c r="BA23" s="224"/>
      <c r="BB23" s="224"/>
      <c r="BC23" s="224"/>
      <c r="BD23" s="224"/>
      <c r="BE23" s="224"/>
      <c r="BF23" s="428"/>
      <c r="BG23" s="850">
        <v>2004</v>
      </c>
      <c r="BH23" s="622">
        <f>SUMIFS(C23:O23, C5:O5, BH3, C7:O7,BG23)</f>
        <v>0</v>
      </c>
      <c r="BI23" s="622">
        <f>SUMIFS(C23:O23, C6:O6, BI3, C7:O7,BG23)</f>
        <v>0</v>
      </c>
      <c r="BJ23" s="188"/>
      <c r="BK23" s="850">
        <v>2004</v>
      </c>
      <c r="BL23" s="622">
        <f t="shared" si="4"/>
        <v>0</v>
      </c>
      <c r="BM23" s="622">
        <f t="shared" si="3"/>
        <v>740</v>
      </c>
      <c r="BN23" s="188"/>
      <c r="BO23" s="188"/>
      <c r="BP23" s="188"/>
      <c r="BQ23" s="188"/>
      <c r="BR23" s="188"/>
      <c r="BS23" s="401"/>
      <c r="BT23" s="850">
        <v>2005</v>
      </c>
      <c r="BU23" s="622">
        <f>SUMIFS(C23:O23, C7:O7,BT23)</f>
        <v>0</v>
      </c>
      <c r="BV23" s="622">
        <f t="shared" si="2"/>
        <v>740</v>
      </c>
      <c r="BW23" s="224"/>
      <c r="BX23" s="428"/>
      <c r="BY23" s="224"/>
      <c r="BZ23" s="224"/>
      <c r="CA23" s="188"/>
      <c r="CB23" s="188"/>
      <c r="CC23" s="188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4"/>
    </row>
    <row r="24" spans="1:106" ht="15" customHeight="1" outlineLevel="1">
      <c r="A24" t="s">
        <v>6</v>
      </c>
      <c r="B24" s="241" t="s">
        <v>240</v>
      </c>
      <c r="C24" s="31" t="s">
        <v>197</v>
      </c>
      <c r="D24" s="29" t="s">
        <v>520</v>
      </c>
      <c r="E24" s="62" t="s">
        <v>8</v>
      </c>
      <c r="F24" s="563" t="s">
        <v>197</v>
      </c>
      <c r="G24" s="691" t="s">
        <v>8</v>
      </c>
      <c r="H24" s="691" t="s">
        <v>8</v>
      </c>
      <c r="I24" s="695" t="s">
        <v>8</v>
      </c>
      <c r="J24" s="691"/>
      <c r="K24" s="200" t="s">
        <v>8</v>
      </c>
      <c r="L24" s="691" t="s">
        <v>8</v>
      </c>
      <c r="M24" s="691"/>
      <c r="N24" s="691" t="s">
        <v>8</v>
      </c>
      <c r="O24" s="170" t="s">
        <v>7</v>
      </c>
      <c r="P24" s="895"/>
      <c r="Q24" s="978"/>
      <c r="R24" s="850">
        <v>2007</v>
      </c>
      <c r="S24" s="224">
        <f>COUNTIFS(C7:O7,R24,C5:O5,S1)</f>
        <v>1</v>
      </c>
      <c r="T24" s="224">
        <f>COUNTIFS(C7:O7,R24,C6:O6,T1)</f>
        <v>2</v>
      </c>
      <c r="U24" s="481"/>
      <c r="V24" s="850">
        <v>2006</v>
      </c>
      <c r="W24" s="149">
        <f>COUNTIFS(C7:O7,V24)</f>
        <v>2</v>
      </c>
      <c r="X24" s="149">
        <f t="shared" si="1"/>
        <v>3</v>
      </c>
      <c r="Y24" s="144"/>
      <c r="Z24" s="144"/>
      <c r="AA24" s="144"/>
      <c r="AB24" s="144"/>
      <c r="AD24" s="224"/>
      <c r="AE24" s="224"/>
      <c r="AF24" s="224"/>
      <c r="AG24" s="428"/>
      <c r="BG24" s="850">
        <v>2005</v>
      </c>
      <c r="BH24" s="622">
        <f>SUMIFS(C23:O23, C5:O5, BH3, C7:O7,BG24)</f>
        <v>0</v>
      </c>
      <c r="BI24" s="622">
        <f>SUMIFS(C23:O23, C6:O6, BI3, C7:O7,BG24)</f>
        <v>0</v>
      </c>
      <c r="BJ24" s="224"/>
      <c r="BK24" s="850">
        <v>2005</v>
      </c>
      <c r="BL24" s="622">
        <f t="shared" si="4"/>
        <v>0</v>
      </c>
      <c r="BM24" s="622">
        <f t="shared" si="3"/>
        <v>740</v>
      </c>
      <c r="BN24" s="224"/>
      <c r="BO24" s="224"/>
      <c r="BP24" s="224"/>
      <c r="BQ24" s="224"/>
      <c r="BR24" s="224"/>
      <c r="BT24" s="850">
        <v>2006</v>
      </c>
      <c r="BU24" s="622">
        <f>SUMIFS(C23:O23, C7:O7,BT24)</f>
        <v>1250</v>
      </c>
      <c r="BV24" s="622">
        <f t="shared" si="2"/>
        <v>1990</v>
      </c>
    </row>
    <row r="25" spans="1:106" s="183" customFormat="1" ht="15" customHeight="1" outlineLevel="1">
      <c r="A25" s="7" t="s">
        <v>153</v>
      </c>
      <c r="B25" s="243" t="s">
        <v>240</v>
      </c>
      <c r="C25" s="31" t="s">
        <v>154</v>
      </c>
      <c r="D25" s="27"/>
      <c r="E25" s="237" t="s">
        <v>776</v>
      </c>
      <c r="F25" s="563" t="s">
        <v>1083</v>
      </c>
      <c r="G25" s="691"/>
      <c r="H25" s="691"/>
      <c r="I25" s="695"/>
      <c r="J25" s="691"/>
      <c r="K25" s="200" t="s">
        <v>1084</v>
      </c>
      <c r="L25" s="563" t="s">
        <v>943</v>
      </c>
      <c r="M25" s="691"/>
      <c r="N25" s="563" t="s">
        <v>943</v>
      </c>
      <c r="O25" s="200" t="s">
        <v>943</v>
      </c>
      <c r="P25" s="895"/>
      <c r="Q25" s="980"/>
      <c r="R25" s="850">
        <v>2008</v>
      </c>
      <c r="S25" s="224">
        <f>COUNTIFS(C7:O7,R25,C5:O5,S1)</f>
        <v>3</v>
      </c>
      <c r="T25" s="224">
        <f>COUNTIFS(C7:O7,R25,C6:O6,T1)</f>
        <v>0</v>
      </c>
      <c r="U25" s="964"/>
      <c r="V25" s="850">
        <v>2007</v>
      </c>
      <c r="W25" s="149">
        <f>COUNTIFS(C7:O7,V25)</f>
        <v>3</v>
      </c>
      <c r="X25" s="149">
        <f t="shared" si="1"/>
        <v>6</v>
      </c>
      <c r="Y25" s="144"/>
      <c r="Z25" s="139"/>
      <c r="AA25" s="139"/>
      <c r="AB25" s="139"/>
      <c r="AC25" s="224"/>
      <c r="AD25" s="188"/>
      <c r="AE25" s="188"/>
      <c r="AF25" s="188"/>
      <c r="AG25" s="401"/>
      <c r="AH25" s="188"/>
      <c r="AI25" s="188"/>
      <c r="AJ25" s="188"/>
      <c r="AK25" s="188"/>
      <c r="AL25" s="188"/>
      <c r="AM25" s="188"/>
      <c r="AN25" s="188"/>
      <c r="AO25" s="188"/>
      <c r="AP25" s="401"/>
      <c r="AQ25" s="188"/>
      <c r="AR25" s="188"/>
      <c r="AS25" s="188"/>
      <c r="AT25" s="188"/>
      <c r="AU25" s="188"/>
      <c r="AV25" s="188"/>
      <c r="AW25" s="188"/>
      <c r="AX25" s="188"/>
      <c r="AY25" s="401"/>
      <c r="AZ25" s="188"/>
      <c r="BA25" s="188"/>
      <c r="BB25" s="188"/>
      <c r="BC25" s="188"/>
      <c r="BD25" s="188"/>
      <c r="BE25" s="188"/>
      <c r="BF25" s="401"/>
      <c r="BG25" s="850">
        <v>2006</v>
      </c>
      <c r="BH25" s="622">
        <f>SUMIFS(C23:O23, C5:O5, BH3, C7:O7,BG25)</f>
        <v>0</v>
      </c>
      <c r="BI25" s="622">
        <f>SUMIFS(C23:O23, C6:O6, BI3, C7:O7,BG25)</f>
        <v>1250</v>
      </c>
      <c r="BJ25" s="188"/>
      <c r="BK25" s="850">
        <v>2006</v>
      </c>
      <c r="BL25" s="622">
        <f t="shared" si="4"/>
        <v>0</v>
      </c>
      <c r="BM25" s="622">
        <f t="shared" si="3"/>
        <v>1990</v>
      </c>
      <c r="BN25" s="188"/>
      <c r="BO25" s="188"/>
      <c r="BP25" s="188"/>
      <c r="BQ25" s="188"/>
      <c r="BR25" s="188"/>
      <c r="BS25" s="401"/>
      <c r="BT25" s="850">
        <v>2007</v>
      </c>
      <c r="BU25" s="622">
        <f>SUMIFS(C23:O23, C7:O7,BT25)</f>
        <v>14320</v>
      </c>
      <c r="BV25" s="622">
        <f t="shared" si="2"/>
        <v>16310</v>
      </c>
      <c r="BW25" s="188"/>
      <c r="BX25" s="401"/>
      <c r="BY25" s="188"/>
      <c r="BZ25" s="188"/>
      <c r="CA25" s="188"/>
      <c r="CB25" s="188"/>
      <c r="CC25" s="188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</row>
    <row r="26" spans="1:106" ht="15" customHeight="1">
      <c r="C26" s="31"/>
      <c r="P26" s="895"/>
      <c r="Q26" s="980"/>
      <c r="R26" s="850">
        <v>2009</v>
      </c>
      <c r="S26" s="224">
        <f>COUNTIFS(C7:O7,R26,C5:O5,S1)</f>
        <v>1</v>
      </c>
      <c r="T26" s="224">
        <f>COUNTIFS(C7:O7,R26,C6:O6,T1)</f>
        <v>1</v>
      </c>
      <c r="U26" s="481"/>
      <c r="V26" s="850">
        <v>2008</v>
      </c>
      <c r="W26" s="148">
        <f>COUNTIFS(C7:O7,V26)</f>
        <v>3</v>
      </c>
      <c r="X26" s="148">
        <f t="shared" si="1"/>
        <v>9</v>
      </c>
      <c r="Y26" s="139"/>
      <c r="Z26" s="144"/>
      <c r="AA26" s="144"/>
      <c r="AB26" s="144"/>
      <c r="AC26" s="224"/>
      <c r="BG26" s="850">
        <v>2007</v>
      </c>
      <c r="BH26" s="622">
        <f>SUMIFS(C23:O23, C5:O5, BH3, C7:O7,BG26)</f>
        <v>12308</v>
      </c>
      <c r="BI26" s="622">
        <f>SUMIFS(C23:O23, C6:O6, BI3, C7:O7,BG26)</f>
        <v>2012</v>
      </c>
      <c r="BK26" s="850">
        <v>2007</v>
      </c>
      <c r="BL26" s="622">
        <f t="shared" si="4"/>
        <v>12308</v>
      </c>
      <c r="BM26" s="622">
        <f t="shared" si="3"/>
        <v>4002</v>
      </c>
      <c r="BT26" s="850">
        <v>2008</v>
      </c>
      <c r="BU26" s="622">
        <f>SUMIFS(C23:O23, C7:O7,BT26)</f>
        <v>3306</v>
      </c>
      <c r="BV26" s="622">
        <f t="shared" si="2"/>
        <v>19616</v>
      </c>
    </row>
    <row r="27" spans="1:106" s="69" customFormat="1" ht="15" customHeight="1">
      <c r="A27" s="53" t="s">
        <v>43</v>
      </c>
      <c r="B27" s="54"/>
      <c r="C27" s="182"/>
      <c r="E27" s="438"/>
      <c r="F27" s="248"/>
      <c r="G27" s="687"/>
      <c r="H27" s="687"/>
      <c r="I27" s="566"/>
      <c r="J27" s="687"/>
      <c r="K27" s="566"/>
      <c r="L27" s="248"/>
      <c r="M27" s="687"/>
      <c r="N27" s="248"/>
      <c r="O27" s="566"/>
      <c r="P27" s="895"/>
      <c r="Q27" s="978"/>
      <c r="R27" s="850">
        <v>2010</v>
      </c>
      <c r="S27" s="224">
        <f>COUNTIFS(C7:O7,R27,C5:O5,S1)</f>
        <v>0</v>
      </c>
      <c r="T27" s="224">
        <f>COUNTIFS(C7:O7,R27,C6:O6,T1)</f>
        <v>0</v>
      </c>
      <c r="U27" s="481"/>
      <c r="V27" s="850">
        <v>2009</v>
      </c>
      <c r="W27" s="149">
        <f>COUNTIFS(C7:O7,V27)</f>
        <v>2</v>
      </c>
      <c r="X27" s="149">
        <f t="shared" si="1"/>
        <v>11</v>
      </c>
      <c r="Y27" s="144"/>
      <c r="Z27" s="144"/>
      <c r="AA27" s="144"/>
      <c r="AB27" s="144"/>
      <c r="AC27" s="224"/>
      <c r="AD27" s="188"/>
      <c r="AE27" s="188"/>
      <c r="AF27" s="188"/>
      <c r="AG27" s="401"/>
      <c r="AH27" s="188"/>
      <c r="AI27" s="188"/>
      <c r="AJ27" s="188"/>
      <c r="AK27" s="188"/>
      <c r="AL27" s="188"/>
      <c r="AM27" s="188"/>
      <c r="AN27" s="188"/>
      <c r="AO27" s="188"/>
      <c r="AP27" s="401"/>
      <c r="AQ27" s="224"/>
      <c r="AR27" s="224"/>
      <c r="AS27" s="224"/>
      <c r="AT27" s="224"/>
      <c r="AU27" s="224"/>
      <c r="AV27" s="224"/>
      <c r="AW27" s="224"/>
      <c r="AX27" s="224"/>
      <c r="AY27" s="428"/>
      <c r="AZ27" s="224"/>
      <c r="BA27" s="224"/>
      <c r="BB27" s="224"/>
      <c r="BC27" s="224"/>
      <c r="BD27" s="224"/>
      <c r="BE27" s="224"/>
      <c r="BF27" s="428"/>
      <c r="BG27" s="850">
        <v>2008</v>
      </c>
      <c r="BH27" s="622">
        <f>SUMIFS(C23:O23, C5:O5, BH3, C7:O7,BG27)</f>
        <v>3306</v>
      </c>
      <c r="BI27" s="622">
        <f>SUMIFS(C23:O23, C6:O6, BI3, C7:O7,BG27)</f>
        <v>0</v>
      </c>
      <c r="BJ27" s="188"/>
      <c r="BK27" s="850">
        <v>2008</v>
      </c>
      <c r="BL27" s="622">
        <f t="shared" si="4"/>
        <v>15614</v>
      </c>
      <c r="BM27" s="622">
        <f t="shared" si="3"/>
        <v>4002</v>
      </c>
      <c r="BN27" s="188"/>
      <c r="BO27" s="188"/>
      <c r="BP27" s="188"/>
      <c r="BQ27" s="188"/>
      <c r="BR27" s="188"/>
      <c r="BS27" s="401"/>
      <c r="BT27" s="850">
        <v>2009</v>
      </c>
      <c r="BU27" s="622">
        <f>SUMIFS(C23:O23, C7:O7,BT27)</f>
        <v>1534</v>
      </c>
      <c r="BV27" s="622">
        <f t="shared" si="2"/>
        <v>21150</v>
      </c>
      <c r="BW27" s="188"/>
      <c r="BX27" s="401"/>
      <c r="BY27" s="188"/>
      <c r="BZ27" s="188"/>
      <c r="CA27" s="188"/>
      <c r="CB27" s="188"/>
      <c r="CC27" s="188"/>
      <c r="CD27" s="188"/>
      <c r="CE27" s="188"/>
      <c r="CF27" s="188"/>
      <c r="CG27" s="188"/>
      <c r="CH27" s="188"/>
      <c r="CI27" s="188"/>
      <c r="CJ27" s="188"/>
      <c r="CK27" s="188"/>
      <c r="CL27" s="188"/>
      <c r="CM27" s="188"/>
      <c r="CN27" s="188"/>
      <c r="CO27" s="188"/>
      <c r="CP27" s="188"/>
      <c r="CQ27" s="188"/>
      <c r="CR27" s="188"/>
      <c r="CS27" s="188"/>
      <c r="CT27" s="188"/>
      <c r="CU27" s="188"/>
      <c r="CV27" s="188"/>
      <c r="CW27" s="188"/>
      <c r="CX27" s="188"/>
      <c r="CY27" s="188"/>
      <c r="CZ27" s="188"/>
      <c r="DA27" s="188"/>
      <c r="DB27" s="326"/>
    </row>
    <row r="28" spans="1:106" ht="15" customHeight="1" outlineLevel="1">
      <c r="A28" s="3" t="s">
        <v>78</v>
      </c>
      <c r="B28" s="241" t="s">
        <v>240</v>
      </c>
      <c r="C28" s="8" t="s">
        <v>63</v>
      </c>
      <c r="E28" s="62" t="s">
        <v>769</v>
      </c>
      <c r="F28" s="563" t="s">
        <v>335</v>
      </c>
      <c r="G28" s="691"/>
      <c r="H28" s="691"/>
      <c r="I28" s="695"/>
      <c r="J28" s="691"/>
      <c r="K28" s="171" t="s">
        <v>335</v>
      </c>
      <c r="L28" s="563" t="s">
        <v>335</v>
      </c>
      <c r="M28" s="691"/>
      <c r="N28" s="563" t="s">
        <v>335</v>
      </c>
      <c r="O28" s="171" t="s">
        <v>335</v>
      </c>
      <c r="P28" s="898"/>
      <c r="Q28" s="978"/>
      <c r="R28" s="850">
        <v>2011</v>
      </c>
      <c r="S28" s="224">
        <f>COUNTIFS(C7:O7,R28,C5:O5,S1)</f>
        <v>1</v>
      </c>
      <c r="T28" s="224">
        <f>COUNTIFS(C7:O7,R28,C6:O6,T1)</f>
        <v>1</v>
      </c>
      <c r="U28" s="481"/>
      <c r="V28" s="850">
        <v>2010</v>
      </c>
      <c r="W28" s="149">
        <f>COUNTIFS(C7:O7,V28)</f>
        <v>0</v>
      </c>
      <c r="X28" s="149">
        <f t="shared" si="1"/>
        <v>11</v>
      </c>
      <c r="Y28" s="144"/>
      <c r="Z28" s="144"/>
      <c r="AA28" s="144"/>
      <c r="AB28" s="144"/>
      <c r="AY28" s="428"/>
      <c r="BG28" s="850">
        <v>2009</v>
      </c>
      <c r="BH28" s="622">
        <f>SUMIFS(C23:O23, C5:O5, BH3, C7:O7,BG28)</f>
        <v>504</v>
      </c>
      <c r="BI28" s="622">
        <f>SUMIFS(C23:O23, C6:O6, BI3, C7:O7,BG28)</f>
        <v>1030</v>
      </c>
      <c r="BK28" s="850">
        <v>2009</v>
      </c>
      <c r="BL28" s="622">
        <f t="shared" si="4"/>
        <v>16118</v>
      </c>
      <c r="BM28" s="622">
        <f t="shared" si="3"/>
        <v>5032</v>
      </c>
      <c r="BS28" s="428"/>
      <c r="BT28" s="850">
        <v>2010</v>
      </c>
      <c r="BU28" s="622">
        <f>SUMIFS(C23:O23, C7:O7,BT28)</f>
        <v>0</v>
      </c>
      <c r="BV28" s="622">
        <f t="shared" si="2"/>
        <v>21150</v>
      </c>
      <c r="CA28" s="224"/>
      <c r="CB28" s="224"/>
      <c r="CC28" s="224"/>
    </row>
    <row r="29" spans="1:106" ht="15" customHeight="1">
      <c r="C29" s="8"/>
      <c r="P29" s="895"/>
      <c r="Q29" s="978"/>
      <c r="R29" s="850">
        <v>2012</v>
      </c>
      <c r="S29" s="224">
        <f>COUNTIFS(C7:O7,R29,C5:O5,S1)</f>
        <v>0</v>
      </c>
      <c r="T29" s="224">
        <f>COUNTIFS(C7:O7,R29,C6:O6,T1)</f>
        <v>0</v>
      </c>
      <c r="U29" s="508"/>
      <c r="V29" s="850">
        <v>2011</v>
      </c>
      <c r="W29" s="149">
        <f>COUNTIFS(C7:O7,V29)</f>
        <v>2</v>
      </c>
      <c r="X29" s="149">
        <f t="shared" si="1"/>
        <v>13</v>
      </c>
      <c r="Y29" s="144"/>
      <c r="Z29" s="149"/>
      <c r="AA29" s="149"/>
      <c r="AB29" s="149"/>
      <c r="AY29" s="428"/>
      <c r="BG29" s="850">
        <v>2010</v>
      </c>
      <c r="BH29" s="622">
        <f>SUMIFS(C23:O23, C5:O5, BH3, C7:O7,BG29)</f>
        <v>0</v>
      </c>
      <c r="BI29" s="622">
        <f>SUMIFS(C23:O23, C6:O6, BI3, C7:O7,BG29)</f>
        <v>0</v>
      </c>
      <c r="BK29" s="850">
        <v>2010</v>
      </c>
      <c r="BL29" s="622">
        <f t="shared" si="4"/>
        <v>16118</v>
      </c>
      <c r="BM29" s="622">
        <f t="shared" si="3"/>
        <v>5032</v>
      </c>
      <c r="BS29" s="428"/>
      <c r="BT29" s="850">
        <v>2011</v>
      </c>
      <c r="BU29" s="622">
        <f>SUMIFS(C23:O23, C7:O7,BT29)</f>
        <v>1455</v>
      </c>
      <c r="BV29" s="622">
        <f t="shared" si="2"/>
        <v>22605</v>
      </c>
      <c r="BW29" s="224"/>
      <c r="BX29" s="428"/>
      <c r="BY29" s="224"/>
      <c r="BZ29" s="224"/>
      <c r="CA29" s="224"/>
      <c r="CB29" s="224"/>
      <c r="CC29" s="224"/>
    </row>
    <row r="30" spans="1:106" s="69" customFormat="1" ht="15" customHeight="1">
      <c r="A30" s="53" t="s">
        <v>18</v>
      </c>
      <c r="B30" s="54"/>
      <c r="C30" s="182"/>
      <c r="E30" s="438"/>
      <c r="F30" s="248"/>
      <c r="G30" s="687"/>
      <c r="H30" s="687"/>
      <c r="I30" s="566"/>
      <c r="J30" s="687"/>
      <c r="K30" s="566"/>
      <c r="L30" s="248"/>
      <c r="M30" s="687"/>
      <c r="N30" s="248"/>
      <c r="O30" s="566"/>
      <c r="P30" s="895"/>
      <c r="Q30" s="978"/>
      <c r="R30" s="850">
        <v>2013</v>
      </c>
      <c r="S30" s="224">
        <f>COUNTIFS(C7:O7,R30,C5:O5,S1)</f>
        <v>0</v>
      </c>
      <c r="T30" s="224">
        <f>COUNTIFS(C7:O7,R30,C6:O6,T1)</f>
        <v>0</v>
      </c>
      <c r="U30" s="508"/>
      <c r="V30" s="850">
        <v>2012</v>
      </c>
      <c r="W30" s="149">
        <f>COUNTIFS(C7:O7,V30)</f>
        <v>0</v>
      </c>
      <c r="X30" s="149">
        <f t="shared" si="1"/>
        <v>13</v>
      </c>
      <c r="Y30" s="149"/>
      <c r="Z30" s="144"/>
      <c r="AA30" s="144"/>
      <c r="AB30" s="144"/>
      <c r="AC30" s="188"/>
      <c r="AD30" s="224"/>
      <c r="AE30" s="224"/>
      <c r="AF30" s="224"/>
      <c r="AG30" s="428"/>
      <c r="AH30" s="188"/>
      <c r="AI30" s="188"/>
      <c r="AJ30" s="188"/>
      <c r="AK30" s="188"/>
      <c r="AL30" s="188"/>
      <c r="AM30" s="188"/>
      <c r="AN30" s="188"/>
      <c r="AO30" s="188"/>
      <c r="AP30" s="401"/>
      <c r="AQ30" s="188"/>
      <c r="AR30" s="188"/>
      <c r="AS30" s="188"/>
      <c r="AT30" s="188"/>
      <c r="AU30" s="188"/>
      <c r="AV30" s="188"/>
      <c r="AW30" s="188"/>
      <c r="AX30" s="188"/>
      <c r="AY30" s="401"/>
      <c r="AZ30" s="188"/>
      <c r="BA30" s="188"/>
      <c r="BB30" s="188"/>
      <c r="BC30" s="188"/>
      <c r="BD30" s="188"/>
      <c r="BE30" s="188"/>
      <c r="BF30" s="401"/>
      <c r="BG30" s="850">
        <v>2011</v>
      </c>
      <c r="BH30" s="622">
        <f>SUMIFS(C23:O23, C5:O5, BH3, C7:O7,BG30)</f>
        <v>945</v>
      </c>
      <c r="BI30" s="622">
        <f>SUMIFS(C23:O23, C6:O6, BI3, C7:O7,BG30)</f>
        <v>510</v>
      </c>
      <c r="BJ30" s="224"/>
      <c r="BK30" s="850">
        <v>2011</v>
      </c>
      <c r="BL30" s="622">
        <f t="shared" si="4"/>
        <v>17063</v>
      </c>
      <c r="BM30" s="622">
        <f t="shared" si="3"/>
        <v>5542</v>
      </c>
      <c r="BN30" s="224"/>
      <c r="BO30" s="224"/>
      <c r="BP30" s="224"/>
      <c r="BQ30" s="224"/>
      <c r="BR30" s="224"/>
      <c r="BS30" s="428"/>
      <c r="BT30" s="850">
        <v>2012</v>
      </c>
      <c r="BU30" s="622">
        <f>SUMIFS(C23:O23, C7:O7,BT30)</f>
        <v>0</v>
      </c>
      <c r="BV30" s="622">
        <f>BV29+BU30</f>
        <v>22605</v>
      </c>
      <c r="BW30" s="224"/>
      <c r="BX30" s="428"/>
      <c r="BY30" s="224"/>
      <c r="BZ30" s="224"/>
      <c r="CA30" s="224"/>
      <c r="CB30" s="224"/>
      <c r="CC30" s="224"/>
      <c r="CD30" s="188"/>
      <c r="CE30" s="188"/>
      <c r="CF30" s="188"/>
      <c r="CG30" s="188"/>
      <c r="CH30" s="188"/>
      <c r="CI30" s="188"/>
      <c r="CJ30" s="188"/>
      <c r="CK30" s="188"/>
      <c r="CL30" s="188"/>
      <c r="CM30" s="188"/>
      <c r="CN30" s="188"/>
      <c r="CO30" s="188"/>
      <c r="CP30" s="188"/>
      <c r="CQ30" s="188"/>
      <c r="CR30" s="188"/>
      <c r="CS30" s="188"/>
      <c r="CT30" s="188"/>
      <c r="CU30" s="188"/>
      <c r="CV30" s="188"/>
      <c r="CW30" s="188"/>
      <c r="CX30" s="188"/>
      <c r="CY30" s="188"/>
      <c r="CZ30" s="188"/>
      <c r="DA30" s="188"/>
      <c r="DB30" s="326"/>
    </row>
    <row r="31" spans="1:106" ht="15" customHeight="1" outlineLevel="1">
      <c r="A31" t="s">
        <v>75</v>
      </c>
      <c r="B31" s="241" t="s">
        <v>240</v>
      </c>
      <c r="C31" s="5" t="s">
        <v>21</v>
      </c>
      <c r="D31" s="29" t="s">
        <v>691</v>
      </c>
      <c r="E31" s="62" t="s">
        <v>770</v>
      </c>
      <c r="G31" s="680" t="s">
        <v>691</v>
      </c>
      <c r="H31" s="680" t="s">
        <v>1533</v>
      </c>
      <c r="I31" s="188" t="s">
        <v>691</v>
      </c>
      <c r="J31" s="769" t="s">
        <v>1484</v>
      </c>
      <c r="K31" s="171" t="s">
        <v>948</v>
      </c>
      <c r="L31" s="563" t="s">
        <v>978</v>
      </c>
      <c r="M31" s="691"/>
      <c r="N31" s="563" t="s">
        <v>978</v>
      </c>
      <c r="O31" s="171" t="s">
        <v>978</v>
      </c>
      <c r="P31" s="895"/>
      <c r="Q31" s="980"/>
      <c r="R31" s="850">
        <v>2014</v>
      </c>
      <c r="S31" s="224">
        <f>COUNTIFS(C7:O7,R31,C5:O5,S1)</f>
        <v>0</v>
      </c>
      <c r="T31" s="224">
        <f>COUNTIFS(C7:O7,R31,C6:O6,T1)</f>
        <v>0</v>
      </c>
      <c r="U31" s="481"/>
      <c r="V31" s="850">
        <v>2013</v>
      </c>
      <c r="W31" s="149">
        <f>COUNTIFS(C7:O7,V31)</f>
        <v>0</v>
      </c>
      <c r="X31" s="149"/>
      <c r="Y31" s="144"/>
      <c r="Z31" s="149"/>
      <c r="AA31" s="149"/>
      <c r="AB31" s="149"/>
      <c r="AD31" s="224"/>
      <c r="AE31" s="224"/>
      <c r="AF31" s="224"/>
      <c r="AG31" s="428"/>
      <c r="BG31" s="850">
        <v>2012</v>
      </c>
      <c r="BH31" s="622">
        <f>SUMIFS(C23:O23, C5:O5, BH3, C7:O7,BG31)</f>
        <v>0</v>
      </c>
      <c r="BI31" s="622">
        <f>SUMIFS(C23:O23, C6:O6, BI3, C7:O7,BG31)</f>
        <v>0</v>
      </c>
      <c r="BJ31" s="224"/>
      <c r="BK31" s="850">
        <v>2012</v>
      </c>
      <c r="BL31" s="622">
        <f>BL30+BH31</f>
        <v>17063</v>
      </c>
      <c r="BM31" s="622">
        <f t="shared" si="3"/>
        <v>5542</v>
      </c>
      <c r="BN31" s="224"/>
      <c r="BO31" s="224"/>
      <c r="BP31" s="224"/>
      <c r="BQ31" s="224"/>
      <c r="BR31" s="224"/>
      <c r="BT31" s="850">
        <v>2013</v>
      </c>
      <c r="BU31" s="622">
        <f>SUMIFS(C23:O23, C7:O7,BT31)</f>
        <v>0</v>
      </c>
      <c r="BV31" s="622">
        <f>BV30+BU31</f>
        <v>22605</v>
      </c>
      <c r="BW31" s="224"/>
      <c r="BX31" s="428"/>
      <c r="BY31" s="224"/>
      <c r="BZ31" s="224"/>
    </row>
    <row r="32" spans="1:106" s="66" customFormat="1" ht="15" customHeight="1" outlineLevel="1">
      <c r="A32" s="65" t="s">
        <v>60</v>
      </c>
      <c r="B32" s="241" t="s">
        <v>246</v>
      </c>
      <c r="C32" s="16">
        <v>30</v>
      </c>
      <c r="D32" s="38"/>
      <c r="E32" s="85">
        <v>50</v>
      </c>
      <c r="F32" s="571"/>
      <c r="G32" s="692"/>
      <c r="H32" s="692"/>
      <c r="I32" s="747"/>
      <c r="J32" s="692"/>
      <c r="K32" s="173">
        <v>45</v>
      </c>
      <c r="L32" s="573" t="s">
        <v>1085</v>
      </c>
      <c r="M32" s="694" t="s">
        <v>1452</v>
      </c>
      <c r="N32" s="573">
        <v>46</v>
      </c>
      <c r="O32" s="173">
        <v>700</v>
      </c>
      <c r="P32" s="897"/>
      <c r="Q32" s="980"/>
      <c r="R32" s="909" t="s">
        <v>1556</v>
      </c>
      <c r="S32" s="362">
        <f>SUM(S2:S29)</f>
        <v>6</v>
      </c>
      <c r="T32" s="362">
        <f>SUM(T2:T30)</f>
        <v>7</v>
      </c>
      <c r="U32" s="481"/>
      <c r="V32" s="850" t="s">
        <v>1556</v>
      </c>
      <c r="W32" s="152">
        <f>SUM(W3:W31)</f>
        <v>13</v>
      </c>
      <c r="X32" s="152"/>
      <c r="Y32" s="149"/>
      <c r="Z32" s="149"/>
      <c r="AA32" s="149"/>
      <c r="AB32" s="224"/>
      <c r="AC32" s="224"/>
      <c r="AD32" s="224"/>
      <c r="AE32" s="224"/>
      <c r="AF32" s="224"/>
      <c r="AG32" s="428"/>
      <c r="AH32" s="188"/>
      <c r="AI32" s="188"/>
      <c r="AJ32" s="188"/>
      <c r="AK32" s="188"/>
      <c r="AL32" s="188"/>
      <c r="AM32" s="188"/>
      <c r="AN32" s="188"/>
      <c r="AO32" s="188"/>
      <c r="AP32" s="401"/>
      <c r="AQ32" s="188"/>
      <c r="AR32" s="188"/>
      <c r="AS32" s="188"/>
      <c r="AT32" s="188"/>
      <c r="AU32" s="188"/>
      <c r="AV32" s="188"/>
      <c r="AW32" s="188"/>
      <c r="AX32" s="188"/>
      <c r="AY32" s="401"/>
      <c r="AZ32" s="188"/>
      <c r="BA32" s="188"/>
      <c r="BB32" s="188"/>
      <c r="BC32" s="188"/>
      <c r="BD32" s="188"/>
      <c r="BE32" s="188"/>
      <c r="BF32" s="401"/>
      <c r="BG32" s="850">
        <v>2013</v>
      </c>
      <c r="BH32" s="622">
        <f>SUMIFS(C23:O23, C5:O5, BH3, C7:O7,BG32)</f>
        <v>0</v>
      </c>
      <c r="BI32" s="622">
        <f>SUMIFS(C23:O23, C6:O6, BI3, C7:O7,BG32)</f>
        <v>0</v>
      </c>
      <c r="BJ32" s="224"/>
      <c r="BK32" s="850">
        <v>2013</v>
      </c>
      <c r="BL32" s="622">
        <f>BL31+BH32</f>
        <v>17063</v>
      </c>
      <c r="BM32" s="622">
        <f>BM31+BI32</f>
        <v>5542</v>
      </c>
      <c r="BN32" s="224"/>
      <c r="BO32" s="224"/>
      <c r="BP32" s="224"/>
      <c r="BQ32" s="224"/>
      <c r="BR32" s="224"/>
      <c r="BS32" s="428"/>
      <c r="BT32" s="188"/>
      <c r="BU32" s="188"/>
      <c r="BV32" s="224"/>
      <c r="BW32" s="224"/>
      <c r="BX32" s="401"/>
      <c r="BY32" s="188"/>
      <c r="BZ32" s="188"/>
      <c r="CA32" s="188"/>
      <c r="CB32" s="188"/>
      <c r="CC32" s="188"/>
      <c r="CD32" s="224"/>
      <c r="CE32" s="224"/>
      <c r="CF32" s="224"/>
      <c r="CG32" s="224"/>
      <c r="CH32" s="224"/>
      <c r="CI32" s="224"/>
      <c r="CJ32" s="224"/>
      <c r="CK32" s="224"/>
      <c r="CL32" s="224"/>
      <c r="CM32" s="224"/>
      <c r="CN32" s="224"/>
      <c r="CO32" s="224"/>
      <c r="CP32" s="224"/>
      <c r="CQ32" s="224"/>
      <c r="CR32" s="224"/>
      <c r="CS32" s="224"/>
      <c r="CT32" s="224"/>
      <c r="CU32" s="224"/>
      <c r="CV32" s="224"/>
      <c r="CW32" s="224"/>
      <c r="CX32" s="224"/>
      <c r="CY32" s="224"/>
      <c r="CZ32" s="224"/>
      <c r="DA32" s="224"/>
    </row>
    <row r="33" spans="1:106" s="66" customFormat="1" ht="15" customHeight="1">
      <c r="A33" s="74" t="s">
        <v>374</v>
      </c>
      <c r="B33" s="241" t="s">
        <v>248</v>
      </c>
      <c r="C33" s="16"/>
      <c r="D33" s="38"/>
      <c r="F33" s="571"/>
      <c r="G33" s="692"/>
      <c r="H33" s="692"/>
      <c r="I33" s="747"/>
      <c r="J33" s="692"/>
      <c r="K33" s="173" t="s">
        <v>1086</v>
      </c>
      <c r="L33" s="571" t="s">
        <v>1087</v>
      </c>
      <c r="M33" s="692"/>
      <c r="N33" s="571" t="s">
        <v>1087</v>
      </c>
      <c r="O33" s="173">
        <v>50</v>
      </c>
      <c r="P33" s="895"/>
      <c r="Q33" s="980"/>
      <c r="R33" s="307"/>
      <c r="S33" s="224"/>
      <c r="T33" s="188"/>
      <c r="U33" s="481"/>
      <c r="V33" s="307"/>
      <c r="W33" s="149"/>
      <c r="X33" s="149"/>
      <c r="Y33" s="149"/>
      <c r="Z33" s="144"/>
      <c r="AA33" s="144"/>
      <c r="AB33" s="188"/>
      <c r="AC33" s="188"/>
      <c r="AD33" s="188"/>
      <c r="AE33" s="188"/>
      <c r="AF33" s="188"/>
      <c r="AG33" s="401"/>
      <c r="AH33" s="188"/>
      <c r="AI33" s="188"/>
      <c r="AJ33" s="188"/>
      <c r="AK33" s="188"/>
      <c r="AL33" s="188"/>
      <c r="AM33" s="188"/>
      <c r="AN33" s="188"/>
      <c r="AO33" s="188"/>
      <c r="AP33" s="401"/>
      <c r="AQ33" s="224"/>
      <c r="AR33" s="224"/>
      <c r="AS33" s="224"/>
      <c r="AT33" s="224"/>
      <c r="AU33" s="224"/>
      <c r="AV33" s="224"/>
      <c r="AW33" s="224"/>
      <c r="AX33" s="224"/>
      <c r="AY33" s="401"/>
      <c r="AZ33" s="224"/>
      <c r="BA33" s="224"/>
      <c r="BB33" s="224"/>
      <c r="BC33" s="224"/>
      <c r="BD33" s="224"/>
      <c r="BE33" s="224"/>
      <c r="BF33" s="428"/>
      <c r="BG33" s="850" t="s">
        <v>1556</v>
      </c>
      <c r="BH33" s="390">
        <f>SUM(BH4:BH32)</f>
        <v>17063</v>
      </c>
      <c r="BI33" s="390">
        <f>SUM(BI4:BI32)</f>
        <v>5542</v>
      </c>
      <c r="BJ33" s="224"/>
      <c r="BK33" s="224"/>
      <c r="BL33" s="224"/>
      <c r="BM33" s="224"/>
      <c r="BN33" s="188"/>
      <c r="BO33" s="188"/>
      <c r="BP33" s="188"/>
      <c r="BQ33" s="188"/>
      <c r="BR33" s="188"/>
      <c r="BS33" s="401"/>
      <c r="BT33" s="224"/>
      <c r="BU33" s="224"/>
      <c r="BV33" s="188"/>
      <c r="BW33" s="188"/>
      <c r="BX33" s="401"/>
      <c r="BY33" s="188"/>
      <c r="BZ33" s="188"/>
      <c r="CA33" s="188"/>
      <c r="CB33" s="188"/>
      <c r="CC33" s="188"/>
      <c r="CD33" s="224"/>
      <c r="CE33" s="224"/>
      <c r="CF33" s="224"/>
      <c r="CG33" s="224"/>
      <c r="CH33" s="224"/>
      <c r="CI33" s="224"/>
      <c r="CJ33" s="224"/>
      <c r="CK33" s="224"/>
      <c r="CL33" s="224"/>
      <c r="CM33" s="224"/>
      <c r="CN33" s="224"/>
      <c r="CO33" s="224"/>
      <c r="CP33" s="224"/>
      <c r="CQ33" s="224"/>
      <c r="CR33" s="224"/>
      <c r="CS33" s="224"/>
      <c r="CT33" s="224"/>
      <c r="CU33" s="224"/>
      <c r="CV33" s="224"/>
      <c r="CW33" s="224"/>
      <c r="CX33" s="224"/>
      <c r="CY33" s="224"/>
      <c r="CZ33" s="224"/>
      <c r="DA33" s="224"/>
    </row>
    <row r="34" spans="1:106" s="69" customFormat="1" ht="15" customHeight="1">
      <c r="A34" s="53" t="s">
        <v>31</v>
      </c>
      <c r="B34" s="54"/>
      <c r="C34" s="182"/>
      <c r="E34" s="438"/>
      <c r="F34" s="248"/>
      <c r="G34" s="687"/>
      <c r="H34" s="687"/>
      <c r="I34" s="566"/>
      <c r="J34" s="687"/>
      <c r="K34" s="566"/>
      <c r="L34" s="248"/>
      <c r="M34" s="687"/>
      <c r="N34" s="248"/>
      <c r="O34" s="566"/>
      <c r="P34" s="897"/>
      <c r="Q34" s="981"/>
      <c r="R34" s="188"/>
      <c r="S34" s="188"/>
      <c r="T34" s="188"/>
      <c r="U34" s="481"/>
      <c r="V34" s="850"/>
      <c r="W34" s="149"/>
      <c r="X34" s="144"/>
      <c r="Y34" s="144"/>
      <c r="Z34" s="144"/>
      <c r="AA34" s="144"/>
      <c r="AB34" s="188"/>
      <c r="AC34" s="188"/>
      <c r="AD34" s="188"/>
      <c r="AE34" s="188"/>
      <c r="AF34" s="188"/>
      <c r="AG34" s="401"/>
      <c r="AH34" s="188"/>
      <c r="AI34" s="188"/>
      <c r="AJ34" s="188"/>
      <c r="AK34" s="188"/>
      <c r="AL34" s="188"/>
      <c r="AM34" s="188"/>
      <c r="AN34" s="188"/>
      <c r="AO34" s="188"/>
      <c r="AP34" s="401"/>
      <c r="AQ34" s="224"/>
      <c r="AR34" s="224"/>
      <c r="AS34" s="224"/>
      <c r="AT34" s="224"/>
      <c r="AU34" s="224"/>
      <c r="AV34" s="224"/>
      <c r="AW34" s="224"/>
      <c r="AX34" s="224"/>
      <c r="AY34" s="401"/>
      <c r="AZ34" s="224"/>
      <c r="BA34" s="224"/>
      <c r="BB34" s="224"/>
      <c r="BC34" s="224"/>
      <c r="BD34" s="224"/>
      <c r="BE34" s="224"/>
      <c r="BF34" s="428"/>
      <c r="BG34" s="188"/>
      <c r="BH34" s="188"/>
      <c r="BI34" s="188"/>
      <c r="BJ34" s="188"/>
      <c r="BK34" s="870" t="s">
        <v>1174</v>
      </c>
      <c r="BL34" s="870" t="s">
        <v>1229</v>
      </c>
      <c r="BM34" s="188"/>
      <c r="BN34" s="188"/>
      <c r="BO34" s="188"/>
      <c r="BP34" s="188"/>
      <c r="BQ34" s="188"/>
      <c r="BR34" s="188"/>
      <c r="BS34" s="401"/>
      <c r="BT34" s="188"/>
      <c r="BU34" s="188"/>
      <c r="BV34" s="188"/>
      <c r="BW34" s="188"/>
      <c r="BX34" s="401"/>
      <c r="BY34" s="188"/>
      <c r="BZ34" s="188"/>
      <c r="CA34" s="188"/>
      <c r="CB34" s="188"/>
      <c r="CC34" s="188"/>
      <c r="CD34" s="188"/>
      <c r="CE34" s="188"/>
      <c r="CF34" s="188"/>
      <c r="CG34" s="188"/>
      <c r="CH34" s="188"/>
      <c r="CI34" s="188"/>
      <c r="CJ34" s="188"/>
      <c r="CK34" s="188"/>
      <c r="CL34" s="188"/>
      <c r="CM34" s="188"/>
      <c r="CN34" s="188"/>
      <c r="CO34" s="188"/>
      <c r="CP34" s="188"/>
      <c r="CQ34" s="188"/>
      <c r="CR34" s="188"/>
      <c r="CS34" s="188"/>
      <c r="CT34" s="188"/>
      <c r="CU34" s="188"/>
      <c r="CV34" s="188"/>
      <c r="CW34" s="188"/>
      <c r="CX34" s="188"/>
      <c r="CY34" s="188"/>
      <c r="CZ34" s="188"/>
      <c r="DA34" s="188"/>
      <c r="DB34" s="326"/>
    </row>
    <row r="35" spans="1:106" ht="15" customHeight="1" outlineLevel="1">
      <c r="A35" t="s">
        <v>75</v>
      </c>
      <c r="B35" s="241" t="s">
        <v>240</v>
      </c>
      <c r="C35" s="5" t="s">
        <v>28</v>
      </c>
      <c r="E35" s="62" t="s">
        <v>28</v>
      </c>
      <c r="F35" s="563" t="s">
        <v>28</v>
      </c>
      <c r="G35" s="691"/>
      <c r="H35" s="691"/>
      <c r="I35" s="695"/>
      <c r="J35" s="691"/>
      <c r="K35" s="171" t="s">
        <v>28</v>
      </c>
      <c r="O35" s="168"/>
      <c r="P35" s="897"/>
      <c r="Q35" s="978"/>
      <c r="U35" s="508"/>
      <c r="W35" s="149"/>
      <c r="X35" s="144"/>
      <c r="Y35" s="144"/>
      <c r="Z35" s="144"/>
      <c r="AA35" s="144"/>
      <c r="AB35" s="43"/>
      <c r="AC35" s="43"/>
      <c r="AQ35" s="224"/>
      <c r="AR35" s="224"/>
      <c r="AS35" s="224"/>
      <c r="AT35" s="224"/>
      <c r="AU35" s="224"/>
      <c r="AV35" s="224"/>
      <c r="AW35" s="224"/>
      <c r="AX35" s="224"/>
      <c r="AY35" s="428"/>
      <c r="AZ35" s="224"/>
      <c r="BA35" s="224"/>
      <c r="BB35" s="224"/>
      <c r="BC35" s="224"/>
      <c r="BD35" s="224"/>
      <c r="BE35" s="224"/>
      <c r="BF35" s="428"/>
      <c r="BJ35" s="850" t="s">
        <v>1261</v>
      </c>
      <c r="BK35" s="622">
        <f>BL6</f>
        <v>0</v>
      </c>
      <c r="BL35" s="622">
        <f>BM6</f>
        <v>0</v>
      </c>
      <c r="BS35" s="428"/>
      <c r="CA35" s="224"/>
      <c r="CB35" s="224"/>
      <c r="CC35" s="224"/>
    </row>
    <row r="36" spans="1:106" ht="15" customHeight="1" outlineLevel="1">
      <c r="A36" t="s">
        <v>76</v>
      </c>
      <c r="B36" s="241" t="s">
        <v>240</v>
      </c>
      <c r="C36" s="5" t="s">
        <v>198</v>
      </c>
      <c r="E36" s="61"/>
      <c r="K36" s="171" t="s">
        <v>1088</v>
      </c>
      <c r="O36" s="168"/>
      <c r="P36" s="895"/>
      <c r="Q36" s="978"/>
      <c r="U36" s="508"/>
      <c r="W36" s="149"/>
      <c r="X36" s="144"/>
      <c r="Y36" s="144"/>
      <c r="Z36" s="149"/>
      <c r="AA36" s="149"/>
      <c r="AB36" s="43"/>
      <c r="AC36" s="43"/>
      <c r="BJ36" s="850" t="s">
        <v>1262</v>
      </c>
      <c r="BK36" s="622">
        <f>BL9</f>
        <v>0</v>
      </c>
      <c r="BL36" s="622">
        <f>BM9</f>
        <v>740</v>
      </c>
      <c r="BT36" s="224"/>
      <c r="BU36" s="224"/>
      <c r="BV36" s="224"/>
      <c r="BW36" s="224"/>
      <c r="BX36" s="428"/>
      <c r="BY36" s="224"/>
      <c r="BZ36" s="224"/>
    </row>
    <row r="37" spans="1:106" s="66" customFormat="1" ht="15" customHeight="1" outlineLevel="1">
      <c r="A37" s="65" t="s">
        <v>79</v>
      </c>
      <c r="B37" s="241" t="s">
        <v>247</v>
      </c>
      <c r="C37" s="16">
        <v>515</v>
      </c>
      <c r="D37" s="38"/>
      <c r="F37" s="571"/>
      <c r="G37" s="692"/>
      <c r="H37" s="692"/>
      <c r="I37" s="747"/>
      <c r="J37" s="692"/>
      <c r="K37" s="200" t="s">
        <v>1089</v>
      </c>
      <c r="L37" s="571"/>
      <c r="M37" s="692">
        <v>230</v>
      </c>
      <c r="N37" s="571"/>
      <c r="O37" s="173"/>
      <c r="P37" s="895"/>
      <c r="Q37" s="978"/>
      <c r="R37" s="188"/>
      <c r="S37" s="188"/>
      <c r="T37" s="188"/>
      <c r="U37" s="508"/>
      <c r="V37" s="307"/>
      <c r="W37" s="149"/>
      <c r="X37" s="149"/>
      <c r="Y37" s="149"/>
      <c r="Z37" s="144"/>
      <c r="AA37" s="144"/>
      <c r="AB37" s="188"/>
      <c r="AC37" s="188"/>
      <c r="AD37" s="224"/>
      <c r="AE37" s="224"/>
      <c r="AF37" s="188"/>
      <c r="AG37" s="401"/>
      <c r="AH37" s="188"/>
      <c r="AI37" s="188"/>
      <c r="AJ37" s="188"/>
      <c r="AK37" s="188"/>
      <c r="AL37" s="188"/>
      <c r="AM37" s="188"/>
      <c r="AN37" s="188"/>
      <c r="AO37" s="188"/>
      <c r="AP37" s="401"/>
      <c r="AQ37" s="188"/>
      <c r="AR37" s="188"/>
      <c r="AS37" s="188"/>
      <c r="AT37" s="188"/>
      <c r="AU37" s="188"/>
      <c r="AV37" s="188"/>
      <c r="AW37" s="188"/>
      <c r="AX37" s="188"/>
      <c r="AY37" s="401"/>
      <c r="AZ37" s="188"/>
      <c r="BA37" s="188"/>
      <c r="BB37" s="188"/>
      <c r="BC37" s="188"/>
      <c r="BD37" s="188"/>
      <c r="BE37" s="188"/>
      <c r="BF37" s="401"/>
      <c r="BG37" s="188"/>
      <c r="BH37" s="188"/>
      <c r="BI37" s="188"/>
      <c r="BJ37" s="850" t="s">
        <v>1268</v>
      </c>
      <c r="BK37" s="622">
        <f>BL12</f>
        <v>0</v>
      </c>
      <c r="BL37" s="622">
        <f>BM12</f>
        <v>740</v>
      </c>
      <c r="BM37" s="188"/>
      <c r="BN37" s="224"/>
      <c r="BO37" s="224"/>
      <c r="BP37" s="224"/>
      <c r="BQ37" s="224"/>
      <c r="BR37" s="224"/>
      <c r="BS37" s="401"/>
      <c r="BT37" s="188"/>
      <c r="BU37" s="188"/>
      <c r="BV37" s="188"/>
      <c r="BW37" s="188"/>
      <c r="BX37" s="401"/>
      <c r="BY37" s="188"/>
      <c r="BZ37" s="188"/>
      <c r="CA37" s="188"/>
      <c r="CB37" s="188"/>
      <c r="CC37" s="188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</row>
    <row r="38" spans="1:106" ht="15" customHeight="1">
      <c r="P38" s="895"/>
      <c r="Q38" s="978"/>
      <c r="U38" s="962"/>
      <c r="W38" s="149"/>
      <c r="X38" s="144"/>
      <c r="Y38" s="144"/>
      <c r="Z38" s="144"/>
      <c r="AA38" s="144"/>
      <c r="AY38" s="418"/>
      <c r="BG38" s="224"/>
      <c r="BH38" s="224"/>
      <c r="BI38" s="224"/>
      <c r="BJ38" s="850" t="s">
        <v>1263</v>
      </c>
      <c r="BK38" s="622">
        <f>BL15</f>
        <v>0</v>
      </c>
      <c r="BL38" s="622">
        <f>BM15</f>
        <v>740</v>
      </c>
      <c r="BM38" s="224"/>
      <c r="BS38" s="418"/>
      <c r="CA38" s="43"/>
      <c r="CB38" s="43"/>
      <c r="CC38" s="43"/>
    </row>
    <row r="39" spans="1:106" s="69" customFormat="1" ht="15" customHeight="1">
      <c r="A39" s="53" t="s">
        <v>4</v>
      </c>
      <c r="B39" s="54"/>
      <c r="C39" s="182"/>
      <c r="E39" s="438"/>
      <c r="F39" s="248"/>
      <c r="G39" s="687"/>
      <c r="H39" s="687"/>
      <c r="I39" s="566"/>
      <c r="J39" s="687"/>
      <c r="K39" s="566"/>
      <c r="L39" s="248"/>
      <c r="M39" s="687"/>
      <c r="N39" s="248"/>
      <c r="O39" s="566"/>
      <c r="P39" s="897"/>
      <c r="Q39" s="982"/>
      <c r="R39" s="188"/>
      <c r="S39" s="188"/>
      <c r="T39" s="188"/>
      <c r="U39" s="481"/>
      <c r="V39" s="307"/>
      <c r="W39" s="149"/>
      <c r="X39" s="144"/>
      <c r="Y39" s="144"/>
      <c r="Z39" s="144"/>
      <c r="AA39" s="144"/>
      <c r="AB39" s="188"/>
      <c r="AC39" s="188"/>
      <c r="AD39" s="188"/>
      <c r="AE39" s="188"/>
      <c r="AF39" s="224"/>
      <c r="AG39" s="428"/>
      <c r="AH39" s="188"/>
      <c r="AI39" s="188"/>
      <c r="AJ39" s="188"/>
      <c r="AK39" s="188"/>
      <c r="AL39" s="188"/>
      <c r="AM39" s="188"/>
      <c r="AN39" s="188"/>
      <c r="AO39" s="188"/>
      <c r="AP39" s="401"/>
      <c r="AQ39" s="188"/>
      <c r="AR39" s="188"/>
      <c r="AS39" s="188"/>
      <c r="AT39" s="188"/>
      <c r="AU39" s="188"/>
      <c r="AV39" s="188"/>
      <c r="AW39" s="188"/>
      <c r="AX39" s="224"/>
      <c r="AY39" s="418"/>
      <c r="AZ39" s="188"/>
      <c r="BA39" s="188"/>
      <c r="BB39" s="188"/>
      <c r="BC39" s="188"/>
      <c r="BD39" s="188"/>
      <c r="BE39" s="188"/>
      <c r="BF39" s="401"/>
      <c r="BG39" s="188"/>
      <c r="BH39" s="188"/>
      <c r="BI39" s="188"/>
      <c r="BJ39" s="850" t="s">
        <v>1264</v>
      </c>
      <c r="BK39" s="622">
        <f>BL18</f>
        <v>0</v>
      </c>
      <c r="BL39" s="622">
        <f>BM18</f>
        <v>740</v>
      </c>
      <c r="BM39" s="188"/>
      <c r="BN39" s="188"/>
      <c r="BO39" s="188"/>
      <c r="BP39" s="188"/>
      <c r="BQ39" s="188"/>
      <c r="BR39" s="188"/>
      <c r="BS39" s="418"/>
      <c r="BT39" s="43"/>
      <c r="BU39" s="43"/>
      <c r="BV39" s="43"/>
      <c r="BW39" s="43"/>
      <c r="BX39" s="418"/>
      <c r="BY39" s="43"/>
      <c r="BZ39" s="43"/>
      <c r="CA39" s="43"/>
      <c r="CB39" s="43"/>
      <c r="CC39" s="43"/>
      <c r="CD39" s="188"/>
      <c r="CE39" s="188"/>
      <c r="CF39" s="188"/>
      <c r="CG39" s="188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326"/>
    </row>
    <row r="40" spans="1:106" ht="15" customHeight="1" outlineLevel="1">
      <c r="A40" t="s">
        <v>64</v>
      </c>
      <c r="B40" s="241" t="s">
        <v>240</v>
      </c>
      <c r="C40" s="8" t="s">
        <v>62</v>
      </c>
      <c r="E40" s="62" t="s">
        <v>32</v>
      </c>
      <c r="F40" s="563" t="s">
        <v>32</v>
      </c>
      <c r="G40" s="691"/>
      <c r="H40" s="691"/>
      <c r="I40" s="695"/>
      <c r="J40" s="691"/>
      <c r="K40" s="171" t="s">
        <v>32</v>
      </c>
      <c r="L40" s="563" t="s">
        <v>32</v>
      </c>
      <c r="M40" s="691"/>
      <c r="N40" s="563" t="s">
        <v>32</v>
      </c>
      <c r="O40" s="171" t="s">
        <v>32</v>
      </c>
      <c r="P40" s="895"/>
      <c r="Q40" s="978"/>
      <c r="U40" s="481"/>
      <c r="W40" s="149"/>
      <c r="X40" s="144"/>
      <c r="Y40" s="144"/>
      <c r="Z40" s="144"/>
      <c r="AA40" s="144"/>
      <c r="AD40" s="43"/>
      <c r="AE40" s="43"/>
      <c r="AQ40" s="224"/>
      <c r="AR40" s="224"/>
      <c r="AS40" s="224"/>
      <c r="AT40" s="224"/>
      <c r="AU40" s="224"/>
      <c r="AV40" s="224"/>
      <c r="AW40" s="224"/>
      <c r="AY40" s="418"/>
      <c r="AZ40" s="224"/>
      <c r="BA40" s="224"/>
      <c r="BB40" s="224"/>
      <c r="BC40" s="224"/>
      <c r="BD40" s="224"/>
      <c r="BE40" s="224"/>
      <c r="BF40" s="428"/>
      <c r="BJ40" s="850" t="s">
        <v>1265</v>
      </c>
      <c r="BK40" s="622">
        <f>BL21</f>
        <v>0</v>
      </c>
      <c r="BL40" s="622">
        <f>BM21</f>
        <v>740</v>
      </c>
      <c r="BN40" s="43"/>
      <c r="BO40" s="43"/>
      <c r="BP40" s="43"/>
      <c r="BQ40" s="43"/>
      <c r="BR40" s="43"/>
      <c r="BT40" s="43"/>
      <c r="BU40" s="43"/>
      <c r="BV40" s="43"/>
      <c r="BW40" s="43"/>
      <c r="BX40" s="418"/>
      <c r="BY40" s="43"/>
      <c r="BZ40" s="43"/>
    </row>
    <row r="41" spans="1:106" ht="15" customHeight="1">
      <c r="P41" s="895"/>
      <c r="Q41" s="978"/>
      <c r="U41" s="481"/>
      <c r="W41" s="149"/>
      <c r="X41" s="144"/>
      <c r="Y41" s="144"/>
      <c r="Z41" s="144"/>
      <c r="AA41" s="144"/>
      <c r="AD41" s="43"/>
      <c r="AE41" s="43"/>
      <c r="AY41" s="418"/>
      <c r="BG41" s="43"/>
      <c r="BH41" s="43"/>
      <c r="BI41" s="43"/>
      <c r="BJ41" s="850" t="s">
        <v>1266</v>
      </c>
      <c r="BK41" s="632">
        <f>BL24</f>
        <v>0</v>
      </c>
      <c r="BL41" s="632">
        <f>BM24</f>
        <v>740</v>
      </c>
      <c r="BM41" s="43"/>
      <c r="BN41" s="43"/>
      <c r="BO41" s="43"/>
      <c r="BP41" s="43"/>
      <c r="BQ41" s="43"/>
      <c r="BR41" s="43"/>
    </row>
    <row r="42" spans="1:106" s="69" customFormat="1" ht="15" customHeight="1">
      <c r="A42" s="53" t="s">
        <v>34</v>
      </c>
      <c r="B42" s="54"/>
      <c r="C42" s="182"/>
      <c r="E42" s="438"/>
      <c r="F42" s="248"/>
      <c r="G42" s="687"/>
      <c r="H42" s="687"/>
      <c r="I42" s="566"/>
      <c r="J42" s="687"/>
      <c r="K42" s="566"/>
      <c r="L42" s="248"/>
      <c r="M42" s="687"/>
      <c r="N42" s="248"/>
      <c r="O42" s="566"/>
      <c r="P42" s="895"/>
      <c r="Q42" s="978"/>
      <c r="R42" s="188"/>
      <c r="S42" s="188"/>
      <c r="T42" s="188"/>
      <c r="U42" s="481"/>
      <c r="V42" s="307"/>
      <c r="W42" s="149"/>
      <c r="X42" s="144"/>
      <c r="Y42" s="144"/>
      <c r="Z42" s="144"/>
      <c r="AA42" s="144"/>
      <c r="AB42" s="188"/>
      <c r="AC42" s="188"/>
      <c r="AD42" s="188"/>
      <c r="AE42" s="188"/>
      <c r="AF42" s="43"/>
      <c r="AG42" s="418"/>
      <c r="AH42" s="188"/>
      <c r="AI42" s="188"/>
      <c r="AJ42" s="188"/>
      <c r="AK42" s="188"/>
      <c r="AL42" s="188"/>
      <c r="AM42" s="188"/>
      <c r="AN42" s="188"/>
      <c r="AO42" s="188"/>
      <c r="AP42" s="401"/>
      <c r="AQ42" s="188"/>
      <c r="AR42" s="188"/>
      <c r="AS42" s="188"/>
      <c r="AT42" s="188"/>
      <c r="AU42" s="188"/>
      <c r="AV42" s="188"/>
      <c r="AW42" s="188"/>
      <c r="AX42" s="43"/>
      <c r="AY42" s="418"/>
      <c r="AZ42" s="188"/>
      <c r="BA42" s="188"/>
      <c r="BB42" s="188"/>
      <c r="BC42" s="188"/>
      <c r="BD42" s="188"/>
      <c r="BE42" s="188"/>
      <c r="BF42" s="401"/>
      <c r="BG42" s="43"/>
      <c r="BH42" s="43"/>
      <c r="BI42" s="43"/>
      <c r="BJ42" s="362" t="s">
        <v>1267</v>
      </c>
      <c r="BK42" s="632">
        <f>BL27</f>
        <v>15614</v>
      </c>
      <c r="BL42" s="632">
        <f>BM27</f>
        <v>4002</v>
      </c>
      <c r="BM42" s="43"/>
      <c r="BN42" s="188"/>
      <c r="BO42" s="188"/>
      <c r="BP42" s="188"/>
      <c r="BQ42" s="188"/>
      <c r="BR42" s="188"/>
      <c r="BS42" s="401"/>
      <c r="BT42" s="188"/>
      <c r="BU42" s="188"/>
      <c r="BV42" s="188"/>
      <c r="BW42" s="188"/>
      <c r="BX42" s="401"/>
      <c r="BY42" s="188"/>
      <c r="BZ42" s="188"/>
      <c r="CA42" s="188"/>
      <c r="CB42" s="188"/>
      <c r="CC42" s="188"/>
      <c r="CD42" s="188"/>
      <c r="CE42" s="188"/>
      <c r="CF42" s="188"/>
      <c r="CG42" s="188"/>
      <c r="CH42" s="188"/>
      <c r="CI42" s="188"/>
      <c r="CJ42" s="188"/>
      <c r="CK42" s="188"/>
      <c r="CL42" s="188"/>
      <c r="CM42" s="188"/>
      <c r="CN42" s="188"/>
      <c r="CO42" s="188"/>
      <c r="CP42" s="188"/>
      <c r="CQ42" s="188"/>
      <c r="CR42" s="188"/>
      <c r="CS42" s="188"/>
      <c r="CT42" s="188"/>
      <c r="CU42" s="188"/>
      <c r="CV42" s="188"/>
      <c r="CW42" s="188"/>
      <c r="CX42" s="188"/>
      <c r="CY42" s="188"/>
      <c r="CZ42" s="188"/>
      <c r="DA42" s="188"/>
      <c r="DB42" s="326"/>
    </row>
    <row r="43" spans="1:106" s="66" customFormat="1" ht="15" customHeight="1" outlineLevel="1">
      <c r="A43" s="65" t="s">
        <v>82</v>
      </c>
      <c r="B43" s="245" t="s">
        <v>249</v>
      </c>
      <c r="C43" s="39">
        <v>3200</v>
      </c>
      <c r="D43" s="38"/>
      <c r="F43" s="572">
        <v>3200</v>
      </c>
      <c r="G43" s="693"/>
      <c r="H43" s="693"/>
      <c r="I43" s="748"/>
      <c r="J43" s="693"/>
      <c r="K43" s="179"/>
      <c r="L43" s="572"/>
      <c r="M43" s="693"/>
      <c r="N43" s="572"/>
      <c r="O43" s="173">
        <v>60</v>
      </c>
      <c r="P43" s="895"/>
      <c r="Q43" s="980"/>
      <c r="R43" s="188"/>
      <c r="S43" s="188"/>
      <c r="T43" s="188"/>
      <c r="U43" s="507"/>
      <c r="V43" s="307"/>
      <c r="W43" s="149"/>
      <c r="X43" s="144"/>
      <c r="Y43" s="144"/>
      <c r="Z43" s="144"/>
      <c r="AA43" s="144"/>
      <c r="AB43" s="188"/>
      <c r="AC43" s="188"/>
      <c r="AD43" s="188"/>
      <c r="AE43" s="188"/>
      <c r="AF43" s="43"/>
      <c r="AG43" s="418"/>
      <c r="AH43" s="188"/>
      <c r="AI43" s="188"/>
      <c r="AJ43" s="188"/>
      <c r="AK43" s="188"/>
      <c r="AL43" s="188"/>
      <c r="AM43" s="188"/>
      <c r="AN43" s="188"/>
      <c r="AO43" s="188"/>
      <c r="AP43" s="401"/>
      <c r="AQ43" s="43"/>
      <c r="AR43" s="43"/>
      <c r="AS43" s="43"/>
      <c r="AT43" s="43"/>
      <c r="AU43" s="43"/>
      <c r="AV43" s="43"/>
      <c r="AW43" s="43"/>
      <c r="AX43" s="43"/>
      <c r="AY43" s="418"/>
      <c r="AZ43" s="43"/>
      <c r="BA43" s="43"/>
      <c r="BB43" s="43"/>
      <c r="BC43" s="43"/>
      <c r="BD43" s="43"/>
      <c r="BE43" s="43"/>
      <c r="BF43" s="418"/>
      <c r="BG43" s="188"/>
      <c r="BH43" s="188"/>
      <c r="BI43" s="188"/>
      <c r="BJ43" s="362" t="s">
        <v>1553</v>
      </c>
      <c r="BK43" s="622">
        <f>BL32</f>
        <v>17063</v>
      </c>
      <c r="BL43" s="622">
        <f>BM32</f>
        <v>5542</v>
      </c>
      <c r="BM43" s="188"/>
      <c r="BN43" s="188"/>
      <c r="BO43" s="188"/>
      <c r="BP43" s="188"/>
      <c r="BQ43" s="188"/>
      <c r="BR43" s="188"/>
      <c r="BS43" s="401"/>
      <c r="BT43" s="188"/>
      <c r="BU43" s="188"/>
      <c r="BV43" s="188"/>
      <c r="BW43" s="188"/>
      <c r="BX43" s="401"/>
      <c r="BY43" s="188"/>
      <c r="BZ43" s="188"/>
      <c r="CA43" s="188"/>
      <c r="CB43" s="188"/>
      <c r="CC43" s="188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</row>
    <row r="44" spans="1:106" s="66" customFormat="1" ht="15" customHeight="1" outlineLevel="1">
      <c r="A44" s="65" t="s">
        <v>83</v>
      </c>
      <c r="B44" s="245" t="s">
        <v>249</v>
      </c>
      <c r="C44" s="39">
        <v>1500</v>
      </c>
      <c r="D44" s="38"/>
      <c r="F44" s="572">
        <v>1500</v>
      </c>
      <c r="G44" s="693"/>
      <c r="H44" s="693"/>
      <c r="I44" s="748"/>
      <c r="J44" s="693"/>
      <c r="K44" s="179"/>
      <c r="L44" s="572"/>
      <c r="M44" s="693"/>
      <c r="N44" s="572"/>
      <c r="O44" s="173" t="s">
        <v>1090</v>
      </c>
      <c r="P44" s="895"/>
      <c r="Q44" s="978"/>
      <c r="R44" s="188"/>
      <c r="S44" s="188"/>
      <c r="T44" s="188"/>
      <c r="U44" s="481"/>
      <c r="V44" s="307"/>
      <c r="W44" s="149"/>
      <c r="X44" s="144"/>
      <c r="Y44" s="144"/>
      <c r="Z44" s="144"/>
      <c r="AA44" s="144"/>
      <c r="AB44" s="188"/>
      <c r="AC44" s="188"/>
      <c r="AD44" s="188"/>
      <c r="AE44" s="188"/>
      <c r="AF44" s="188"/>
      <c r="AG44" s="401"/>
      <c r="AH44" s="188"/>
      <c r="AI44" s="188"/>
      <c r="AJ44" s="188"/>
      <c r="AK44" s="188"/>
      <c r="AL44" s="188"/>
      <c r="AM44" s="188"/>
      <c r="AN44" s="188"/>
      <c r="AO44" s="188"/>
      <c r="AP44" s="401"/>
      <c r="AQ44" s="188"/>
      <c r="AR44" s="43"/>
      <c r="AS44" s="43"/>
      <c r="AT44" s="43"/>
      <c r="AU44" s="43"/>
      <c r="AV44" s="43"/>
      <c r="AW44" s="43"/>
      <c r="AX44" s="43"/>
      <c r="AY44" s="418"/>
      <c r="AZ44" s="188"/>
      <c r="BA44" s="188"/>
      <c r="BB44" s="188"/>
      <c r="BC44" s="188"/>
      <c r="BD44" s="188"/>
      <c r="BE44" s="188"/>
      <c r="BF44" s="401"/>
      <c r="BG44" s="188"/>
      <c r="BH44" s="188"/>
      <c r="BI44" s="188"/>
      <c r="BJ44" s="188"/>
      <c r="BK44" s="188"/>
      <c r="BL44" s="188"/>
      <c r="BM44" s="188"/>
      <c r="BN44" s="188"/>
      <c r="BO44" s="188"/>
      <c r="BP44" s="188"/>
      <c r="BQ44" s="188"/>
      <c r="BR44" s="188"/>
      <c r="BS44" s="401"/>
      <c r="BT44" s="188"/>
      <c r="BU44" s="188"/>
      <c r="BV44" s="188"/>
      <c r="BW44" s="188"/>
      <c r="BX44" s="401"/>
      <c r="BY44" s="188"/>
      <c r="BZ44" s="188"/>
      <c r="CA44" s="188"/>
      <c r="CB44" s="188"/>
      <c r="CC44" s="188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</row>
    <row r="45" spans="1:106" s="66" customFormat="1" ht="15" customHeight="1" outlineLevel="1">
      <c r="A45" s="65" t="s">
        <v>84</v>
      </c>
      <c r="B45" s="245" t="s">
        <v>249</v>
      </c>
      <c r="C45" s="39">
        <v>1500</v>
      </c>
      <c r="D45" s="38"/>
      <c r="F45" s="572">
        <v>1500</v>
      </c>
      <c r="G45" s="693"/>
      <c r="H45" s="693"/>
      <c r="I45" s="748"/>
      <c r="J45" s="693"/>
      <c r="K45" s="179" t="s">
        <v>1091</v>
      </c>
      <c r="L45" s="572"/>
      <c r="M45" s="693"/>
      <c r="N45" s="572"/>
      <c r="O45" s="173"/>
      <c r="P45" s="895"/>
      <c r="Q45" s="980"/>
      <c r="R45" s="188"/>
      <c r="S45" s="188"/>
      <c r="T45" s="188"/>
      <c r="U45" s="481"/>
      <c r="V45" s="307"/>
      <c r="W45" s="149"/>
      <c r="X45" s="144"/>
      <c r="Y45" s="144"/>
      <c r="Z45" s="149"/>
      <c r="AA45" s="149"/>
      <c r="AB45" s="188"/>
      <c r="AC45" s="188"/>
      <c r="AD45" s="188"/>
      <c r="AE45" s="188"/>
      <c r="AF45" s="188"/>
      <c r="AG45" s="401"/>
      <c r="AH45" s="188"/>
      <c r="AI45" s="188"/>
      <c r="AJ45" s="188"/>
      <c r="AK45" s="188"/>
      <c r="AL45" s="188"/>
      <c r="AM45" s="188"/>
      <c r="AN45" s="188"/>
      <c r="AO45" s="188"/>
      <c r="AP45" s="401"/>
      <c r="AQ45" s="188"/>
      <c r="AR45" s="188"/>
      <c r="AS45" s="188"/>
      <c r="AT45" s="188"/>
      <c r="AU45" s="188"/>
      <c r="AV45" s="188"/>
      <c r="AW45" s="188"/>
      <c r="AX45" s="188"/>
      <c r="AY45" s="401"/>
      <c r="AZ45" s="188"/>
      <c r="BA45" s="188"/>
      <c r="BB45" s="188"/>
      <c r="BC45" s="188"/>
      <c r="BD45" s="188"/>
      <c r="BE45" s="188"/>
      <c r="BF45" s="401"/>
      <c r="BG45" s="188"/>
      <c r="BH45" s="188"/>
      <c r="BI45" s="188"/>
      <c r="BJ45" s="188"/>
      <c r="BK45" s="188"/>
      <c r="BL45" s="188"/>
      <c r="BM45" s="188"/>
      <c r="BN45" s="188"/>
      <c r="BO45" s="188"/>
      <c r="BP45" s="188"/>
      <c r="BQ45" s="188"/>
      <c r="BR45" s="188"/>
      <c r="BS45" s="401"/>
      <c r="BT45" s="188"/>
      <c r="BU45" s="188"/>
      <c r="BV45" s="188"/>
      <c r="BW45" s="188"/>
      <c r="BX45" s="401"/>
      <c r="BY45" s="188"/>
      <c r="BZ45" s="188"/>
      <c r="CA45" s="188"/>
      <c r="CB45" s="188"/>
      <c r="CC45" s="188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24"/>
      <c r="CX45" s="224"/>
      <c r="CY45" s="224"/>
      <c r="CZ45" s="224"/>
      <c r="DA45" s="224"/>
    </row>
    <row r="46" spans="1:106" ht="15" customHeight="1" outlineLevel="1">
      <c r="A46" t="s">
        <v>85</v>
      </c>
      <c r="B46" s="241" t="s">
        <v>240</v>
      </c>
      <c r="C46" s="5" t="s">
        <v>66</v>
      </c>
      <c r="E46" s="61"/>
      <c r="J46" s="769" t="s">
        <v>1527</v>
      </c>
      <c r="K46" s="171" t="s">
        <v>963</v>
      </c>
      <c r="O46" s="168"/>
      <c r="P46" s="895"/>
      <c r="Q46" s="980"/>
      <c r="U46" s="481"/>
      <c r="V46" s="149"/>
      <c r="W46" s="144"/>
      <c r="X46" s="144"/>
    </row>
    <row r="47" spans="1:106" ht="15" customHeight="1">
      <c r="C47" s="15"/>
      <c r="P47" s="895"/>
      <c r="Q47" s="978"/>
      <c r="U47" s="508"/>
      <c r="V47" s="144"/>
      <c r="W47" s="144"/>
      <c r="X47" s="144"/>
    </row>
    <row r="48" spans="1:106" s="69" customFormat="1" ht="15" customHeight="1">
      <c r="A48" s="53" t="s">
        <v>91</v>
      </c>
      <c r="B48" s="54"/>
      <c r="C48" s="182" t="s">
        <v>116</v>
      </c>
      <c r="E48" s="578" t="s">
        <v>771</v>
      </c>
      <c r="F48" s="248"/>
      <c r="G48" s="687"/>
      <c r="H48" s="687"/>
      <c r="I48" s="566"/>
      <c r="J48" s="687"/>
      <c r="K48" s="566"/>
      <c r="L48" s="248" t="s">
        <v>116</v>
      </c>
      <c r="M48" s="687"/>
      <c r="N48" s="248" t="s">
        <v>116</v>
      </c>
      <c r="O48" s="566"/>
      <c r="P48" s="897"/>
      <c r="Q48" s="978"/>
      <c r="R48" s="188"/>
      <c r="S48" s="188"/>
      <c r="T48" s="188"/>
      <c r="U48" s="481"/>
      <c r="V48" s="144"/>
      <c r="W48" s="149"/>
      <c r="X48" s="149"/>
      <c r="Y48" s="188"/>
      <c r="Z48" s="188"/>
      <c r="AA48" s="188"/>
      <c r="AB48" s="188"/>
      <c r="AC48" s="188"/>
      <c r="AD48" s="188"/>
      <c r="AE48" s="188"/>
      <c r="AF48" s="188"/>
      <c r="AG48" s="401"/>
      <c r="AH48" s="188"/>
      <c r="AI48" s="188"/>
      <c r="AJ48" s="188"/>
      <c r="AK48" s="188"/>
      <c r="AL48" s="188"/>
      <c r="AM48" s="188"/>
      <c r="AN48" s="188"/>
      <c r="AO48" s="188"/>
      <c r="AP48" s="401"/>
      <c r="AQ48" s="188"/>
      <c r="AR48" s="188"/>
      <c r="AS48" s="188"/>
      <c r="AT48" s="188"/>
      <c r="AU48" s="188"/>
      <c r="AV48" s="188"/>
      <c r="AW48" s="188"/>
      <c r="AX48" s="188"/>
      <c r="AY48" s="401"/>
      <c r="AZ48" s="188"/>
      <c r="BA48" s="188"/>
      <c r="BB48" s="188"/>
      <c r="BC48" s="188"/>
      <c r="BD48" s="188"/>
      <c r="BE48" s="188"/>
      <c r="BF48" s="401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  <c r="BR48" s="188"/>
      <c r="BS48" s="401"/>
      <c r="BT48" s="188"/>
      <c r="BU48" s="188"/>
      <c r="BV48" s="188"/>
      <c r="BW48" s="188"/>
      <c r="BX48" s="401"/>
      <c r="BY48" s="188"/>
      <c r="BZ48" s="188"/>
      <c r="CA48" s="188"/>
      <c r="CB48" s="188"/>
      <c r="CC48" s="188"/>
      <c r="CD48" s="188"/>
      <c r="CE48" s="188"/>
      <c r="CF48" s="188"/>
      <c r="CG48" s="188"/>
      <c r="CH48" s="188"/>
      <c r="CI48" s="188"/>
      <c r="CJ48" s="188"/>
      <c r="CK48" s="188"/>
      <c r="CL48" s="188"/>
      <c r="CM48" s="188"/>
      <c r="CN48" s="188"/>
      <c r="CO48" s="188"/>
      <c r="CP48" s="188"/>
      <c r="CQ48" s="188"/>
      <c r="CR48" s="188"/>
      <c r="CS48" s="188"/>
      <c r="CT48" s="188"/>
      <c r="CU48" s="188"/>
      <c r="CV48" s="188"/>
      <c r="CW48" s="188"/>
      <c r="CX48" s="188"/>
      <c r="CY48" s="188"/>
      <c r="CZ48" s="188"/>
      <c r="DA48" s="188"/>
      <c r="DB48" s="326"/>
    </row>
    <row r="49" spans="1:106" ht="15" customHeight="1">
      <c r="K49" s="168"/>
      <c r="N49" s="574"/>
      <c r="O49" s="175"/>
      <c r="P49" s="897"/>
      <c r="Q49" s="978"/>
      <c r="U49" s="508"/>
      <c r="V49" s="149"/>
      <c r="W49" s="149"/>
      <c r="X49" s="149"/>
    </row>
    <row r="50" spans="1:106" s="80" customFormat="1" ht="15" customHeight="1">
      <c r="A50" s="64" t="s">
        <v>130</v>
      </c>
      <c r="B50" s="54" t="s">
        <v>250</v>
      </c>
      <c r="C50" s="576" t="s">
        <v>101</v>
      </c>
      <c r="E50" s="441">
        <v>438944</v>
      </c>
      <c r="F50" s="249"/>
      <c r="G50" s="249"/>
      <c r="H50" s="249"/>
      <c r="I50" s="579"/>
      <c r="J50" s="249"/>
      <c r="K50" s="579"/>
      <c r="L50" s="250">
        <v>5960000</v>
      </c>
      <c r="M50" s="688"/>
      <c r="N50" s="250"/>
      <c r="O50" s="567"/>
      <c r="P50" s="897"/>
      <c r="Q50" s="980"/>
      <c r="R50" s="188"/>
      <c r="S50" s="188"/>
      <c r="T50" s="188"/>
      <c r="U50" s="508"/>
      <c r="V50" s="149"/>
      <c r="W50" s="149"/>
      <c r="X50" s="149"/>
      <c r="Y50" s="188"/>
      <c r="Z50" s="188"/>
      <c r="AA50" s="188"/>
      <c r="AB50" s="188"/>
      <c r="AC50" s="188"/>
      <c r="AD50" s="188"/>
      <c r="AE50" s="188"/>
      <c r="AF50" s="188"/>
      <c r="AG50" s="401"/>
      <c r="AH50" s="188"/>
      <c r="AI50" s="188"/>
      <c r="AJ50" s="188"/>
      <c r="AK50" s="188"/>
      <c r="AL50" s="188"/>
      <c r="AM50" s="188"/>
      <c r="AN50" s="188"/>
      <c r="AO50" s="188"/>
      <c r="AP50" s="401"/>
      <c r="AQ50" s="188"/>
      <c r="AR50" s="188"/>
      <c r="AS50" s="188"/>
      <c r="AT50" s="188"/>
      <c r="AU50" s="188"/>
      <c r="AV50" s="188"/>
      <c r="AW50" s="188"/>
      <c r="AX50" s="188"/>
      <c r="AY50" s="401"/>
      <c r="AZ50" s="188"/>
      <c r="BA50" s="188"/>
      <c r="BB50" s="188"/>
      <c r="BC50" s="188"/>
      <c r="BD50" s="188"/>
      <c r="BE50" s="188"/>
      <c r="BF50" s="401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8"/>
      <c r="BR50" s="188"/>
      <c r="BS50" s="401"/>
      <c r="BT50" s="188"/>
      <c r="BU50" s="188"/>
      <c r="BV50" s="188"/>
      <c r="BW50" s="188"/>
      <c r="BX50" s="401"/>
      <c r="BY50" s="188"/>
      <c r="BZ50" s="188"/>
      <c r="CA50" s="188"/>
      <c r="CB50" s="188"/>
      <c r="CC50" s="188"/>
      <c r="CD50" s="224"/>
      <c r="CE50" s="224"/>
      <c r="CF50" s="224"/>
      <c r="CG50" s="224"/>
      <c r="CH50" s="224"/>
      <c r="CI50" s="224"/>
      <c r="CJ50" s="224"/>
      <c r="CK50" s="224"/>
      <c r="CL50" s="224"/>
      <c r="CM50" s="224"/>
      <c r="CN50" s="224"/>
      <c r="CO50" s="224"/>
      <c r="CP50" s="224"/>
      <c r="CQ50" s="224"/>
      <c r="CR50" s="224"/>
      <c r="CS50" s="224"/>
      <c r="CT50" s="224"/>
      <c r="CU50" s="224"/>
      <c r="CV50" s="224"/>
      <c r="CW50" s="224"/>
      <c r="CX50" s="224"/>
      <c r="CY50" s="224"/>
      <c r="CZ50" s="224"/>
      <c r="DA50" s="224"/>
      <c r="DB50" s="361"/>
    </row>
    <row r="51" spans="1:106" ht="15" customHeight="1">
      <c r="A51" s="17" t="s">
        <v>238</v>
      </c>
      <c r="B51" s="246"/>
      <c r="E51" s="61"/>
      <c r="K51" s="168"/>
      <c r="O51" s="168"/>
      <c r="P51" s="897"/>
      <c r="Q51" s="978"/>
      <c r="U51" s="481"/>
      <c r="V51" s="149"/>
      <c r="W51" s="144"/>
      <c r="X51" s="144"/>
    </row>
    <row r="52" spans="1:106" s="69" customFormat="1" ht="15" customHeight="1">
      <c r="A52" s="182" t="s">
        <v>99</v>
      </c>
      <c r="B52" s="54"/>
      <c r="C52" s="440"/>
      <c r="E52" s="438"/>
      <c r="F52" s="248"/>
      <c r="G52" s="687"/>
      <c r="H52" s="687"/>
      <c r="I52" s="566"/>
      <c r="J52" s="687"/>
      <c r="K52" s="566"/>
      <c r="L52" s="248"/>
      <c r="M52" s="687"/>
      <c r="N52" s="248"/>
      <c r="O52" s="566"/>
      <c r="P52" s="895"/>
      <c r="Q52" s="978"/>
      <c r="R52" s="188"/>
      <c r="S52" s="188"/>
      <c r="T52" s="188"/>
      <c r="U52" s="481"/>
      <c r="V52" s="144"/>
      <c r="W52" s="144"/>
      <c r="X52" s="144"/>
      <c r="Y52" s="188"/>
      <c r="Z52" s="188"/>
      <c r="AA52" s="188"/>
      <c r="AB52" s="188"/>
      <c r="AC52" s="188"/>
      <c r="AD52" s="188"/>
      <c r="AE52" s="188"/>
      <c r="AF52" s="188"/>
      <c r="AG52" s="401"/>
      <c r="AH52" s="188"/>
      <c r="AI52" s="188"/>
      <c r="AJ52" s="188"/>
      <c r="AK52" s="188"/>
      <c r="AL52" s="188"/>
      <c r="AM52" s="188"/>
      <c r="AN52" s="188"/>
      <c r="AO52" s="188"/>
      <c r="AP52" s="401"/>
      <c r="AQ52" s="188"/>
      <c r="AR52" s="188"/>
      <c r="AS52" s="188"/>
      <c r="AT52" s="188"/>
      <c r="AU52" s="188"/>
      <c r="AV52" s="188"/>
      <c r="AW52" s="188"/>
      <c r="AX52" s="188"/>
      <c r="AY52" s="401"/>
      <c r="AZ52" s="188"/>
      <c r="BA52" s="188"/>
      <c r="BB52" s="188"/>
      <c r="BC52" s="188"/>
      <c r="BD52" s="188"/>
      <c r="BE52" s="188"/>
      <c r="BF52" s="401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8"/>
      <c r="BS52" s="401"/>
      <c r="BT52" s="188"/>
      <c r="BU52" s="188"/>
      <c r="BV52" s="188"/>
      <c r="BW52" s="188"/>
      <c r="BX52" s="401"/>
      <c r="BY52" s="188"/>
      <c r="BZ52" s="188"/>
      <c r="CA52" s="188"/>
      <c r="CB52" s="188"/>
      <c r="CC52" s="188"/>
      <c r="CD52" s="188"/>
      <c r="CE52" s="188"/>
      <c r="CF52" s="188"/>
      <c r="CG52" s="188"/>
      <c r="CH52" s="188"/>
      <c r="CI52" s="188"/>
      <c r="CJ52" s="188"/>
      <c r="CK52" s="188"/>
      <c r="CL52" s="188"/>
      <c r="CM52" s="188"/>
      <c r="CN52" s="188"/>
      <c r="CO52" s="188"/>
      <c r="CP52" s="188"/>
      <c r="CQ52" s="188"/>
      <c r="CR52" s="188"/>
      <c r="CS52" s="188"/>
      <c r="CT52" s="188"/>
      <c r="CU52" s="188"/>
      <c r="CV52" s="188"/>
      <c r="CW52" s="188"/>
      <c r="CX52" s="188"/>
      <c r="CY52" s="188"/>
      <c r="CZ52" s="188"/>
      <c r="DA52" s="188"/>
      <c r="DB52" s="326"/>
    </row>
    <row r="53" spans="1:106" s="162" customFormat="1" ht="60" customHeight="1">
      <c r="A53" s="238" t="s">
        <v>199</v>
      </c>
      <c r="B53" s="161"/>
      <c r="C53" s="577"/>
      <c r="E53" s="577"/>
      <c r="F53" s="29"/>
      <c r="G53" s="680"/>
      <c r="H53" s="680"/>
      <c r="I53" s="62"/>
      <c r="J53" s="680"/>
      <c r="K53" s="168"/>
      <c r="L53" s="29"/>
      <c r="M53" s="680" t="s">
        <v>1453</v>
      </c>
      <c r="N53" s="29"/>
      <c r="O53" s="168"/>
      <c r="P53" s="895"/>
      <c r="Q53" s="978"/>
      <c r="R53" s="188"/>
      <c r="S53" s="188"/>
      <c r="T53" s="188"/>
      <c r="U53" s="481"/>
      <c r="V53" s="144"/>
      <c r="W53" s="144"/>
      <c r="X53" s="144"/>
      <c r="Y53" s="188"/>
      <c r="Z53" s="188"/>
      <c r="AA53" s="188"/>
      <c r="AB53" s="188"/>
      <c r="AC53" s="188"/>
      <c r="AD53" s="188"/>
      <c r="AE53" s="188"/>
      <c r="AF53" s="188"/>
      <c r="AG53" s="401"/>
      <c r="AH53" s="188"/>
      <c r="AI53" s="188"/>
      <c r="AJ53" s="188"/>
      <c r="AK53" s="188"/>
      <c r="AL53" s="188"/>
      <c r="AM53" s="188"/>
      <c r="AN53" s="188"/>
      <c r="AO53" s="188"/>
      <c r="AP53" s="401"/>
      <c r="AQ53" s="188"/>
      <c r="AR53" s="188"/>
      <c r="AS53" s="188"/>
      <c r="AT53" s="188"/>
      <c r="AU53" s="188"/>
      <c r="AV53" s="188"/>
      <c r="AW53" s="188"/>
      <c r="AX53" s="188"/>
      <c r="AY53" s="401"/>
      <c r="AZ53" s="188"/>
      <c r="BA53" s="188"/>
      <c r="BB53" s="188"/>
      <c r="BC53" s="188"/>
      <c r="BD53" s="188"/>
      <c r="BE53" s="188"/>
      <c r="BF53" s="401"/>
      <c r="BG53" s="188"/>
      <c r="BH53" s="188"/>
      <c r="BI53" s="188"/>
      <c r="BJ53" s="188"/>
      <c r="BK53" s="188"/>
      <c r="BL53" s="188"/>
      <c r="BM53" s="188"/>
      <c r="BN53" s="188"/>
      <c r="BO53" s="188"/>
      <c r="BP53" s="188"/>
      <c r="BQ53" s="188"/>
      <c r="BR53" s="188"/>
      <c r="BS53" s="401"/>
      <c r="BT53" s="188"/>
      <c r="BU53" s="188"/>
      <c r="BV53" s="188"/>
      <c r="BW53" s="188"/>
      <c r="BX53" s="401"/>
      <c r="BY53" s="188"/>
      <c r="BZ53" s="188"/>
      <c r="CA53" s="188"/>
      <c r="CB53" s="188"/>
      <c r="CC53" s="188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239"/>
    </row>
    <row r="54" spans="1:106" s="101" customFormat="1" ht="15" customHeight="1">
      <c r="A54" s="787" t="s">
        <v>200</v>
      </c>
      <c r="B54" s="788"/>
      <c r="C54" s="795" t="s">
        <v>87</v>
      </c>
      <c r="D54" s="792"/>
      <c r="E54" s="795" t="s">
        <v>87</v>
      </c>
      <c r="F54" s="824"/>
      <c r="G54" s="824"/>
      <c r="H54" s="824"/>
      <c r="I54" s="825"/>
      <c r="J54" s="824"/>
      <c r="K54" s="825"/>
      <c r="L54" s="824"/>
      <c r="M54" s="824"/>
      <c r="N54" s="792"/>
      <c r="O54" s="794"/>
      <c r="P54" s="899"/>
      <c r="Q54" s="978"/>
      <c r="R54" s="188"/>
      <c r="S54" s="188"/>
      <c r="T54" s="188"/>
      <c r="U54" s="508"/>
      <c r="V54" s="144"/>
      <c r="W54" s="144"/>
      <c r="X54" s="144"/>
      <c r="Y54" s="188"/>
      <c r="Z54" s="188"/>
      <c r="AA54" s="188"/>
      <c r="AB54" s="188"/>
      <c r="AC54" s="188"/>
      <c r="AD54" s="188"/>
      <c r="AE54" s="188"/>
      <c r="AF54" s="188"/>
      <c r="AG54" s="401"/>
      <c r="AH54" s="188"/>
      <c r="AI54" s="188"/>
      <c r="AJ54" s="188"/>
      <c r="AK54" s="188"/>
      <c r="AL54" s="188"/>
      <c r="AM54" s="188"/>
      <c r="AN54" s="188"/>
      <c r="AO54" s="188"/>
      <c r="AP54" s="401"/>
      <c r="AQ54" s="188"/>
      <c r="AR54" s="188"/>
      <c r="AS54" s="188"/>
      <c r="AT54" s="188"/>
      <c r="AU54" s="188"/>
      <c r="AV54" s="188"/>
      <c r="AW54" s="188"/>
      <c r="AX54" s="188"/>
      <c r="AY54" s="401"/>
      <c r="AZ54" s="188"/>
      <c r="BA54" s="188"/>
      <c r="BB54" s="188"/>
      <c r="BC54" s="188"/>
      <c r="BD54" s="188"/>
      <c r="BE54" s="188"/>
      <c r="BF54" s="401"/>
      <c r="BG54" s="188"/>
      <c r="BH54" s="188"/>
      <c r="BI54" s="188"/>
      <c r="BJ54" s="188"/>
      <c r="BK54" s="188"/>
      <c r="BL54" s="188"/>
      <c r="BM54" s="188"/>
      <c r="BN54" s="188"/>
      <c r="BO54" s="188"/>
      <c r="BP54" s="188"/>
      <c r="BQ54" s="188"/>
      <c r="BR54" s="188"/>
      <c r="BS54" s="401"/>
      <c r="BT54" s="188"/>
      <c r="BU54" s="188"/>
      <c r="BV54" s="188"/>
      <c r="BW54" s="188"/>
      <c r="BX54" s="401"/>
      <c r="BY54" s="188"/>
      <c r="BZ54" s="188"/>
      <c r="CA54" s="188"/>
      <c r="CB54" s="188"/>
      <c r="CC54" s="188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</row>
    <row r="55" spans="1:106">
      <c r="K55" s="168"/>
      <c r="N55" s="107"/>
      <c r="O55" s="169"/>
      <c r="P55" s="895"/>
      <c r="Q55" s="978"/>
      <c r="U55" s="481"/>
      <c r="V55" s="144"/>
      <c r="W55" s="149"/>
      <c r="X55" s="149"/>
      <c r="BS55" s="418"/>
    </row>
    <row r="56" spans="1:106">
      <c r="K56" s="168"/>
      <c r="N56" s="107"/>
      <c r="O56" s="169"/>
      <c r="P56" s="895"/>
      <c r="Q56" s="978"/>
      <c r="U56" s="481"/>
      <c r="V56" s="149"/>
      <c r="W56" s="144"/>
      <c r="X56" s="144"/>
      <c r="BS56" s="418"/>
    </row>
    <row r="57" spans="1:106">
      <c r="K57" s="168"/>
      <c r="N57" s="564"/>
      <c r="O57" s="175"/>
      <c r="P57" s="897"/>
      <c r="Q57" s="978"/>
      <c r="U57" s="481"/>
      <c r="V57" s="144"/>
      <c r="W57" s="144"/>
      <c r="X57" s="144"/>
    </row>
    <row r="58" spans="1:106">
      <c r="K58" s="168"/>
      <c r="N58" s="564"/>
      <c r="O58" s="168"/>
      <c r="P58" s="895"/>
      <c r="Q58" s="978"/>
      <c r="U58" s="481"/>
      <c r="V58" s="144"/>
      <c r="W58" s="142"/>
      <c r="X58" s="142"/>
    </row>
    <row r="59" spans="1:106">
      <c r="K59" s="168"/>
      <c r="N59" s="564"/>
      <c r="O59" s="168"/>
      <c r="P59" s="895"/>
      <c r="Q59" s="980"/>
      <c r="U59" s="481"/>
      <c r="V59" s="142"/>
      <c r="W59" s="142"/>
      <c r="X59" s="142"/>
    </row>
    <row r="60" spans="1:106">
      <c r="K60" s="168"/>
      <c r="N60" s="564"/>
      <c r="O60" s="168"/>
      <c r="P60" s="897"/>
      <c r="Q60" s="980"/>
      <c r="U60" s="965"/>
      <c r="V60" s="142"/>
      <c r="W60" s="144"/>
      <c r="X60" s="144"/>
    </row>
    <row r="61" spans="1:106">
      <c r="K61" s="168"/>
      <c r="N61" s="564"/>
      <c r="O61" s="168"/>
      <c r="P61" s="897"/>
      <c r="Q61" s="980"/>
      <c r="U61" s="504"/>
      <c r="V61" s="144"/>
      <c r="W61" s="144"/>
      <c r="X61" s="144"/>
    </row>
    <row r="62" spans="1:106">
      <c r="K62" s="168"/>
      <c r="N62" s="564"/>
      <c r="O62" s="168"/>
      <c r="P62" s="897"/>
      <c r="Q62" s="980"/>
      <c r="U62" s="508"/>
      <c r="V62" s="144"/>
      <c r="W62" s="144"/>
      <c r="X62" s="144"/>
    </row>
    <row r="63" spans="1:106">
      <c r="K63" s="168"/>
      <c r="N63" s="564"/>
      <c r="O63" s="168"/>
      <c r="P63" s="895"/>
      <c r="Q63" s="978"/>
      <c r="U63" s="508"/>
      <c r="V63" s="144"/>
      <c r="W63" s="144"/>
      <c r="X63" s="144"/>
    </row>
    <row r="64" spans="1:106">
      <c r="K64" s="168"/>
      <c r="N64" s="564"/>
      <c r="O64" s="168"/>
      <c r="P64" s="895"/>
      <c r="Q64" s="978"/>
      <c r="U64" s="508"/>
      <c r="V64" s="144"/>
      <c r="W64" s="144"/>
      <c r="X64" s="144"/>
    </row>
    <row r="65" spans="11:24">
      <c r="K65" s="168"/>
      <c r="N65" s="564"/>
      <c r="O65" s="168"/>
      <c r="P65" s="895"/>
      <c r="Q65" s="983"/>
      <c r="U65" s="508"/>
      <c r="V65" s="144"/>
      <c r="W65" s="144"/>
      <c r="X65" s="144"/>
    </row>
    <row r="66" spans="11:24">
      <c r="K66" s="168"/>
      <c r="N66" s="564"/>
      <c r="O66" s="168"/>
      <c r="P66" s="895"/>
      <c r="Q66" s="978"/>
      <c r="U66" s="508"/>
      <c r="V66" s="144"/>
      <c r="W66" s="144"/>
      <c r="X66" s="144"/>
    </row>
    <row r="67" spans="11:24">
      <c r="N67" s="564"/>
      <c r="P67" s="897"/>
      <c r="Q67" s="978"/>
      <c r="U67" s="508"/>
      <c r="V67" s="144"/>
      <c r="W67" s="144"/>
      <c r="X67" s="144"/>
    </row>
    <row r="68" spans="11:24">
      <c r="N68" s="564"/>
      <c r="P68" s="895"/>
      <c r="Q68" s="980"/>
      <c r="U68" s="508"/>
      <c r="V68" s="144"/>
      <c r="W68" s="188"/>
    </row>
    <row r="69" spans="11:24">
      <c r="N69" s="564"/>
      <c r="P69" s="895"/>
      <c r="Q69" s="978"/>
      <c r="U69" s="508"/>
      <c r="V69" s="188"/>
      <c r="W69" s="188"/>
    </row>
    <row r="70" spans="11:24">
      <c r="N70" s="564"/>
      <c r="P70" s="896"/>
      <c r="Q70" s="978"/>
      <c r="U70" s="508"/>
      <c r="V70" s="188"/>
      <c r="W70" s="188"/>
    </row>
    <row r="71" spans="11:24">
      <c r="N71" s="564"/>
      <c r="P71" s="896"/>
      <c r="Q71" s="980"/>
      <c r="U71" s="508"/>
      <c r="V71" s="188"/>
      <c r="W71" s="188"/>
    </row>
    <row r="72" spans="11:24">
      <c r="N72" s="564"/>
      <c r="P72" s="895"/>
      <c r="Q72" s="980"/>
      <c r="U72" s="508"/>
      <c r="V72" s="188"/>
      <c r="W72" s="188"/>
    </row>
    <row r="73" spans="11:24">
      <c r="N73" s="564"/>
      <c r="P73" s="895"/>
      <c r="Q73" s="980"/>
      <c r="U73" s="508"/>
      <c r="V73" s="188"/>
      <c r="W73" s="188"/>
    </row>
    <row r="74" spans="11:24">
      <c r="N74" s="564"/>
      <c r="P74" s="895"/>
      <c r="Q74" s="978"/>
      <c r="U74" s="1012"/>
      <c r="V74" s="188"/>
      <c r="W74" s="188"/>
    </row>
    <row r="75" spans="11:24">
      <c r="P75" s="895"/>
      <c r="Q75" s="978"/>
      <c r="U75" s="1012"/>
      <c r="V75" s="188"/>
      <c r="W75" s="188"/>
    </row>
    <row r="76" spans="11:24">
      <c r="P76" s="895"/>
      <c r="Q76" s="978"/>
      <c r="U76" s="508"/>
      <c r="V76" s="188"/>
      <c r="W76" s="188"/>
    </row>
    <row r="77" spans="11:24">
      <c r="P77" s="895"/>
      <c r="Q77" s="978"/>
      <c r="U77" s="508"/>
      <c r="V77" s="188"/>
      <c r="W77" s="188"/>
    </row>
    <row r="78" spans="11:24">
      <c r="P78" s="895"/>
      <c r="Q78" s="980"/>
      <c r="U78" s="508"/>
      <c r="V78" s="188"/>
      <c r="W78" s="188"/>
    </row>
    <row r="79" spans="11:24">
      <c r="P79" s="895"/>
      <c r="Q79" s="978"/>
      <c r="U79" s="508"/>
    </row>
    <row r="80" spans="11:24">
      <c r="Q80" s="978"/>
      <c r="U80" s="508"/>
    </row>
    <row r="81" spans="17:21">
      <c r="Q81" s="979"/>
      <c r="U81" s="508"/>
    </row>
    <row r="82" spans="17:21">
      <c r="Q82" s="979"/>
      <c r="U82" s="508"/>
    </row>
    <row r="83" spans="17:21">
      <c r="Q83" s="978"/>
      <c r="U83" s="508"/>
    </row>
    <row r="84" spans="17:21">
      <c r="Q84" s="978"/>
      <c r="U84" s="428"/>
    </row>
    <row r="85" spans="17:21">
      <c r="Q85" s="978"/>
      <c r="U85" s="428"/>
    </row>
    <row r="86" spans="17:21">
      <c r="Q86" s="978"/>
      <c r="U86" s="428"/>
    </row>
    <row r="87" spans="17:21">
      <c r="Q87" s="978"/>
      <c r="U87" s="428"/>
    </row>
    <row r="88" spans="17:21">
      <c r="Q88" s="978"/>
      <c r="U88" s="428"/>
    </row>
    <row r="89" spans="17:21">
      <c r="Q89" s="978"/>
      <c r="U89" s="428"/>
    </row>
    <row r="90" spans="17:21">
      <c r="Q90" s="978"/>
      <c r="U90" s="428"/>
    </row>
    <row r="91" spans="17:21">
      <c r="U91" s="428"/>
    </row>
    <row r="92" spans="17:21">
      <c r="U92" s="919"/>
    </row>
  </sheetData>
  <sortState ref="AA17:AC17">
    <sortCondition ref="AA17"/>
  </sortState>
  <hyperlinks>
    <hyperlink ref="C10" r:id="rId1"/>
    <hyperlink ref="L10" r:id="rId2"/>
    <hyperlink ref="N10" r:id="rId3"/>
    <hyperlink ref="O10" r:id="rId4" display="祁尧林/133257010710/yaoling@highfashion.com.hk"/>
  </hyperlinks>
  <pageMargins left="0.7" right="0.7" top="0.78740157499999996" bottom="0.78740157499999996" header="0.3" footer="0.3"/>
  <pageSetup paperSize="9" orientation="portrait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6"/>
  <dimension ref="A1:FF241"/>
  <sheetViews>
    <sheetView zoomScale="60" zoomScaleNormal="60" workbookViewId="0">
      <pane xSplit="1" topLeftCell="BM1" activePane="topRight" state="frozen"/>
      <selection pane="topRight" activeCell="DU43" sqref="DU43"/>
    </sheetView>
  </sheetViews>
  <sheetFormatPr baseColWidth="10" defaultColWidth="11.42578125" defaultRowHeight="15" outlineLevelRow="1"/>
  <cols>
    <col min="1" max="1" width="28.85546875" style="5" customWidth="1"/>
    <col min="2" max="2" width="11.5703125" style="243" bestFit="1" customWidth="1"/>
    <col min="3" max="46" width="35" style="27" customWidth="1"/>
    <col min="47" max="47" width="35" style="24" customWidth="1"/>
    <col min="48" max="48" width="35" style="46" customWidth="1"/>
    <col min="49" max="49" width="35" style="6" customWidth="1"/>
    <col min="50" max="50" width="35" style="46" customWidth="1"/>
    <col min="51" max="51" width="35" style="6" customWidth="1"/>
    <col min="52" max="52" width="35" style="258" customWidth="1"/>
    <col min="53" max="53" width="35" style="70" customWidth="1"/>
    <col min="54" max="54" width="35" customWidth="1"/>
    <col min="55" max="55" width="35" style="29" customWidth="1"/>
    <col min="56" max="56" width="35" style="680" customWidth="1"/>
    <col min="57" max="57" width="35" style="237" customWidth="1"/>
    <col min="58" max="58" width="25.7109375" style="29" customWidth="1"/>
    <col min="59" max="59" width="28.5703125" style="29" customWidth="1"/>
    <col min="60" max="60" width="28.5703125" style="680" customWidth="1"/>
    <col min="61" max="61" width="35" style="62" customWidth="1"/>
    <col min="62" max="62" width="28.5703125" style="680" customWidth="1"/>
    <col min="63" max="63" width="28.5703125" style="268" customWidth="1"/>
    <col min="64" max="64" width="35" style="32" customWidth="1"/>
    <col min="65" max="65" width="23.85546875" style="882" customWidth="1"/>
    <col min="66" max="66" width="20.7109375" style="268" customWidth="1"/>
    <col min="67" max="69" width="20.7109375" style="188" customWidth="1"/>
    <col min="70" max="70" width="20.7109375" style="401" customWidth="1"/>
    <col min="71" max="71" width="20.7109375" style="307" customWidth="1"/>
    <col min="72" max="72" width="20.7109375" style="224" customWidth="1"/>
    <col min="73" max="76" width="20.7109375" style="188" customWidth="1"/>
    <col min="77" max="77" width="11.42578125" style="401"/>
    <col min="78" max="90" width="11.42578125" style="188"/>
    <col min="91" max="91" width="15.7109375" style="401" customWidth="1"/>
    <col min="92" max="94" width="15.7109375" style="188" customWidth="1"/>
    <col min="95" max="97" width="11.42578125" style="188"/>
    <col min="98" max="98" width="16.7109375" style="188" customWidth="1"/>
    <col min="99" max="99" width="15.28515625" style="188" customWidth="1"/>
    <col min="100" max="100" width="28.140625" style="401" customWidth="1"/>
    <col min="101" max="102" width="11.42578125" style="188"/>
    <col min="103" max="104" width="16.7109375" style="188" customWidth="1"/>
    <col min="105" max="106" width="11.42578125" style="188"/>
    <col min="107" max="107" width="11.42578125" style="401"/>
    <col min="108" max="109" width="11.42578125" style="188"/>
    <col min="110" max="110" width="11" style="188" customWidth="1"/>
    <col min="111" max="120" width="11.42578125" style="188"/>
    <col min="121" max="121" width="11.42578125" style="401"/>
    <col min="122" max="126" width="11.42578125" style="188"/>
    <col min="127" max="127" width="11.42578125" style="401"/>
    <col min="128" max="161" width="11.42578125" style="188"/>
  </cols>
  <sheetData>
    <row r="1" spans="1:162" ht="15" customHeight="1">
      <c r="B1" s="24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400"/>
      <c r="AH1" s="400"/>
      <c r="AI1" s="400"/>
      <c r="AJ1" s="400"/>
      <c r="AK1" s="400"/>
      <c r="AL1" s="400"/>
      <c r="AM1" s="400"/>
      <c r="AN1" s="400"/>
      <c r="AO1" s="400"/>
      <c r="AP1" s="400"/>
      <c r="AQ1" s="400"/>
      <c r="AR1" s="400"/>
      <c r="AS1" s="400"/>
      <c r="AT1" s="400"/>
      <c r="AV1" s="542"/>
      <c r="AX1" s="542"/>
      <c r="AZ1" s="253"/>
      <c r="BC1" s="419"/>
      <c r="BD1" s="689"/>
      <c r="BF1" s="419"/>
      <c r="BG1" s="419"/>
      <c r="BH1" s="689"/>
      <c r="BI1" s="729"/>
      <c r="BJ1" s="689"/>
      <c r="BK1" s="845"/>
      <c r="BL1" s="633"/>
      <c r="BM1" s="893"/>
      <c r="BN1" s="1001"/>
      <c r="BR1" s="460"/>
      <c r="BS1" s="902" t="s">
        <v>1253</v>
      </c>
      <c r="BT1" s="943"/>
      <c r="BU1" s="945"/>
      <c r="BV1" s="945"/>
      <c r="BW1" s="943"/>
      <c r="BX1" s="945"/>
      <c r="BY1" s="460"/>
      <c r="BZ1" s="913" t="s">
        <v>1293</v>
      </c>
      <c r="CA1" s="907"/>
      <c r="CB1" s="907"/>
      <c r="CC1" s="907"/>
      <c r="CD1" s="907"/>
      <c r="CE1" s="907"/>
      <c r="CF1" s="907"/>
      <c r="CG1" s="907"/>
      <c r="CH1" s="907"/>
      <c r="CI1" s="907"/>
      <c r="CJ1" s="907"/>
      <c r="CK1" s="907"/>
      <c r="CL1" s="907"/>
      <c r="CM1" s="460"/>
      <c r="CN1" s="1000" t="s">
        <v>1247</v>
      </c>
      <c r="CO1" s="1000"/>
      <c r="CP1" s="1000"/>
      <c r="CQ1" s="1000"/>
      <c r="CR1" s="1000"/>
      <c r="CS1" s="1000"/>
      <c r="CT1" s="1000"/>
      <c r="CU1" s="1000"/>
      <c r="CV1" s="460"/>
      <c r="CW1" s="907" t="s">
        <v>1248</v>
      </c>
      <c r="CX1" s="907"/>
      <c r="CY1" s="907"/>
      <c r="CZ1" s="907"/>
      <c r="DA1" s="907"/>
      <c r="DB1" s="907"/>
      <c r="DC1" s="460"/>
      <c r="DD1" s="942" t="s">
        <v>1838</v>
      </c>
      <c r="DE1" s="1000"/>
      <c r="DF1" s="1000"/>
      <c r="DG1" s="1000"/>
      <c r="DH1" s="1000"/>
      <c r="DI1" s="1000"/>
      <c r="DJ1" s="1000"/>
      <c r="DK1" s="1000"/>
      <c r="DL1" s="1000"/>
      <c r="DM1" s="1000"/>
      <c r="DN1" s="1000"/>
      <c r="DO1" s="1000"/>
      <c r="DP1" s="1000"/>
      <c r="DQ1" s="460"/>
      <c r="DR1" s="1035" t="s">
        <v>1282</v>
      </c>
      <c r="DS1" s="907"/>
      <c r="DT1" s="907"/>
      <c r="DU1" s="907"/>
      <c r="DV1" s="907"/>
      <c r="DW1" s="460"/>
    </row>
    <row r="2" spans="1:162" s="69" customFormat="1" ht="15" customHeight="1">
      <c r="A2" s="182" t="s">
        <v>50</v>
      </c>
      <c r="B2" s="54" t="s">
        <v>239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34"/>
      <c r="AU2" s="581"/>
      <c r="AV2" s="68"/>
      <c r="AW2" s="437"/>
      <c r="AX2" s="64"/>
      <c r="AY2" s="437"/>
      <c r="AZ2" s="105"/>
      <c r="BA2" s="589"/>
      <c r="BB2" s="591"/>
      <c r="BC2" s="251"/>
      <c r="BD2" s="251"/>
      <c r="BE2" s="666"/>
      <c r="BI2" s="776"/>
      <c r="BK2" s="326"/>
      <c r="BL2" s="1020"/>
      <c r="BM2" s="894" t="s">
        <v>1164</v>
      </c>
      <c r="BN2" s="978"/>
      <c r="BO2" s="307"/>
      <c r="BP2" s="152" t="s">
        <v>1174</v>
      </c>
      <c r="BQ2" s="152" t="s">
        <v>1229</v>
      </c>
      <c r="BR2" s="401"/>
      <c r="BS2" s="914"/>
      <c r="BT2" s="149"/>
      <c r="BU2" s="877" t="s">
        <v>1273</v>
      </c>
      <c r="BV2" s="362" t="s">
        <v>1165</v>
      </c>
      <c r="BW2" s="149">
        <f>BT3+BT4+BT5+BT6+BT7+BT8</f>
        <v>1</v>
      </c>
      <c r="BX2" s="372">
        <f>BW2/BW7</f>
        <v>1.6129032258064516E-2</v>
      </c>
      <c r="BY2" s="401"/>
      <c r="BZ2" s="188"/>
      <c r="CA2" s="188"/>
      <c r="CB2" s="188"/>
      <c r="CC2" s="188"/>
      <c r="CD2" s="188"/>
      <c r="CE2" s="364" t="s">
        <v>645</v>
      </c>
      <c r="CF2" s="364" t="s">
        <v>648</v>
      </c>
      <c r="CG2" s="364" t="s">
        <v>532</v>
      </c>
      <c r="CH2" s="364" t="s">
        <v>1121</v>
      </c>
      <c r="CI2" s="364" t="s">
        <v>1233</v>
      </c>
      <c r="CJ2" s="364" t="s">
        <v>886</v>
      </c>
      <c r="CK2" s="188"/>
      <c r="CL2" s="188"/>
      <c r="CM2" s="401"/>
      <c r="CN2" s="188"/>
      <c r="CO2" s="364" t="s">
        <v>645</v>
      </c>
      <c r="CP2" s="364" t="s">
        <v>648</v>
      </c>
      <c r="CQ2" s="364" t="s">
        <v>532</v>
      </c>
      <c r="CR2" s="364" t="s">
        <v>1121</v>
      </c>
      <c r="CS2" s="364" t="s">
        <v>1233</v>
      </c>
      <c r="CT2" s="364" t="s">
        <v>886</v>
      </c>
      <c r="CU2" s="362" t="s">
        <v>1556</v>
      </c>
      <c r="CV2" s="401"/>
      <c r="CW2" s="188"/>
      <c r="CX2" s="870" t="s">
        <v>840</v>
      </c>
      <c r="CY2" s="362" t="s">
        <v>1235</v>
      </c>
      <c r="CZ2" s="188"/>
      <c r="DA2" s="188"/>
      <c r="DB2" s="188"/>
      <c r="DC2" s="401"/>
      <c r="DD2" s="188"/>
      <c r="DE2" s="870" t="s">
        <v>1174</v>
      </c>
      <c r="DF2" s="870" t="s">
        <v>1229</v>
      </c>
      <c r="DG2" s="188"/>
      <c r="DH2" s="188"/>
      <c r="DI2" s="870" t="s">
        <v>1174</v>
      </c>
      <c r="DJ2" s="870" t="s">
        <v>1229</v>
      </c>
      <c r="DK2" s="188"/>
      <c r="DL2" s="188"/>
      <c r="DM2" s="188"/>
      <c r="DN2" s="188"/>
      <c r="DO2" s="188"/>
      <c r="DP2" s="188"/>
      <c r="DQ2" s="401"/>
      <c r="DR2" s="188"/>
      <c r="DS2" s="188"/>
      <c r="DT2" s="870" t="s">
        <v>1273</v>
      </c>
      <c r="DU2" s="188"/>
      <c r="DV2" s="188"/>
      <c r="DW2" s="401"/>
      <c r="DX2" s="188"/>
      <c r="DY2" s="188"/>
      <c r="DZ2" s="188"/>
      <c r="EA2" s="188"/>
      <c r="EB2" s="188"/>
      <c r="EC2" s="188"/>
      <c r="ED2" s="188"/>
      <c r="EE2" s="188"/>
      <c r="EF2" s="188"/>
      <c r="EG2" s="188"/>
      <c r="EH2" s="188"/>
      <c r="EI2" s="188"/>
      <c r="EJ2" s="188"/>
      <c r="EK2" s="188"/>
      <c r="EL2" s="188"/>
      <c r="EM2" s="188"/>
      <c r="EN2" s="188"/>
      <c r="EO2" s="188"/>
      <c r="EP2" s="188"/>
      <c r="EQ2" s="188"/>
      <c r="ER2" s="188"/>
      <c r="ES2" s="188"/>
      <c r="ET2" s="188"/>
      <c r="EU2" s="188"/>
      <c r="EV2" s="188"/>
      <c r="EW2" s="188"/>
      <c r="EX2" s="188"/>
      <c r="EY2" s="188"/>
      <c r="EZ2" s="188"/>
      <c r="FA2" s="188"/>
      <c r="FB2" s="188"/>
      <c r="FC2" s="188"/>
      <c r="FD2" s="188"/>
      <c r="FE2" s="188"/>
      <c r="FF2" s="326"/>
    </row>
    <row r="3" spans="1:162" ht="15" customHeight="1">
      <c r="A3" s="5" t="s">
        <v>51</v>
      </c>
      <c r="B3" s="241" t="s">
        <v>240</v>
      </c>
      <c r="C3" s="680" t="s">
        <v>1550</v>
      </c>
      <c r="D3" t="s">
        <v>1832</v>
      </c>
      <c r="E3" t="s">
        <v>388</v>
      </c>
      <c r="F3" t="s">
        <v>1421</v>
      </c>
      <c r="G3" s="181" t="s">
        <v>1826</v>
      </c>
      <c r="H3" s="62" t="s">
        <v>1823</v>
      </c>
      <c r="I3" t="s">
        <v>1817</v>
      </c>
      <c r="J3" t="s">
        <v>1813</v>
      </c>
      <c r="K3" t="s">
        <v>1808</v>
      </c>
      <c r="L3" t="s">
        <v>1802</v>
      </c>
      <c r="M3" s="62" t="s">
        <v>1797</v>
      </c>
      <c r="N3" t="s">
        <v>1789</v>
      </c>
      <c r="O3" t="s">
        <v>1784</v>
      </c>
      <c r="P3" t="s">
        <v>1780</v>
      </c>
      <c r="Q3" t="s">
        <v>1776</v>
      </c>
      <c r="R3" t="s">
        <v>1773</v>
      </c>
      <c r="S3" t="s">
        <v>1768</v>
      </c>
      <c r="T3" t="s">
        <v>1764</v>
      </c>
      <c r="U3" t="s">
        <v>1760</v>
      </c>
      <c r="V3" s="62" t="s">
        <v>1755</v>
      </c>
      <c r="W3" s="62" t="s">
        <v>1749</v>
      </c>
      <c r="X3" t="s">
        <v>1417</v>
      </c>
      <c r="Y3" t="s">
        <v>1740</v>
      </c>
      <c r="Z3" t="s">
        <v>1734</v>
      </c>
      <c r="AA3" t="s">
        <v>1731</v>
      </c>
      <c r="AB3" t="s">
        <v>1725</v>
      </c>
      <c r="AC3" s="62" t="s">
        <v>1719</v>
      </c>
      <c r="AD3" s="62" t="s">
        <v>1718</v>
      </c>
      <c r="AE3" t="s">
        <v>1707</v>
      </c>
      <c r="AF3" t="s">
        <v>1700</v>
      </c>
      <c r="AG3" t="s">
        <v>1695</v>
      </c>
      <c r="AH3" s="62" t="s">
        <v>1691</v>
      </c>
      <c r="AI3" t="s">
        <v>1685</v>
      </c>
      <c r="AJ3" t="s">
        <v>1679</v>
      </c>
      <c r="AK3" t="s">
        <v>1672</v>
      </c>
      <c r="AL3" t="s">
        <v>1667</v>
      </c>
      <c r="AM3" t="s">
        <v>1663</v>
      </c>
      <c r="AN3" t="s">
        <v>1658</v>
      </c>
      <c r="AO3" t="s">
        <v>1654</v>
      </c>
      <c r="AP3" t="s">
        <v>1651</v>
      </c>
      <c r="AQ3" t="s">
        <v>1529</v>
      </c>
      <c r="AR3" t="s">
        <v>1639</v>
      </c>
      <c r="AS3" t="s">
        <v>1634</v>
      </c>
      <c r="AT3" s="29" t="s">
        <v>597</v>
      </c>
      <c r="AU3" s="181" t="s">
        <v>1256</v>
      </c>
      <c r="AV3" s="46" t="s">
        <v>686</v>
      </c>
      <c r="AW3" s="6" t="s">
        <v>712</v>
      </c>
      <c r="AX3" s="33" t="s">
        <v>777</v>
      </c>
      <c r="AY3" t="s">
        <v>849</v>
      </c>
      <c r="AZ3" s="107" t="s">
        <v>879</v>
      </c>
      <c r="BA3" s="197" t="s">
        <v>882</v>
      </c>
      <c r="BB3" s="190" t="s">
        <v>1092</v>
      </c>
      <c r="BC3" s="595" t="s">
        <v>1093</v>
      </c>
      <c r="BD3" s="826" t="s">
        <v>1396</v>
      </c>
      <c r="BE3" s="183" t="s">
        <v>1402</v>
      </c>
      <c r="BF3" s="29" t="s">
        <v>1415</v>
      </c>
      <c r="BG3" s="29" t="s">
        <v>1421</v>
      </c>
      <c r="BH3" s="766" t="s">
        <v>1538</v>
      </c>
      <c r="BI3" s="7" t="s">
        <v>1536</v>
      </c>
      <c r="BJ3" s="401" t="s">
        <v>1530</v>
      </c>
      <c r="BK3" s="188" t="s">
        <v>1528</v>
      </c>
      <c r="BL3" s="1021" t="s">
        <v>1094</v>
      </c>
      <c r="BM3" s="895"/>
      <c r="BN3" s="974" t="s">
        <v>1163</v>
      </c>
      <c r="BO3" s="850">
        <v>1985</v>
      </c>
      <c r="BP3" s="149">
        <f>COUNTIFS(C7:BL7,BO3,C5:BL5,BP2)</f>
        <v>0</v>
      </c>
      <c r="BQ3" s="149">
        <f>COUNTIFS(C7:BL7,BO3,C6:BL6,BQ2)</f>
        <v>0</v>
      </c>
      <c r="BR3" s="481"/>
      <c r="BS3" s="850">
        <v>1985</v>
      </c>
      <c r="BT3" s="149">
        <f>COUNTIFS(C7:BL7,BS3)</f>
        <v>1</v>
      </c>
      <c r="BU3" s="622">
        <f>BT3</f>
        <v>1</v>
      </c>
      <c r="BV3" s="362" t="s">
        <v>1166</v>
      </c>
      <c r="BW3" s="622">
        <f>BT9+BT10+BT11+BT12+BT13</f>
        <v>1</v>
      </c>
      <c r="BX3" s="372">
        <f>BW3/BW7</f>
        <v>1.6129032258064516E-2</v>
      </c>
      <c r="BY3" s="428"/>
      <c r="BZ3" s="870" t="s">
        <v>784</v>
      </c>
      <c r="CA3" s="224">
        <f>COUNTIFS(C5:BL5,BZ3)</f>
        <v>3</v>
      </c>
      <c r="CB3" s="372">
        <f>CA3/CA24</f>
        <v>4.8387096774193547E-2</v>
      </c>
      <c r="CC3" s="372"/>
      <c r="CD3" s="870" t="s">
        <v>784</v>
      </c>
      <c r="CE3" s="219">
        <f>SUMIFS(C23:BL23,C18:BL18,CE2, C5:BL5,CD3)</f>
        <v>0</v>
      </c>
      <c r="CF3" s="219">
        <f>SUMIFS(C23:BL23,C18:BL18,CF2, C5:BL5,CD3)</f>
        <v>2875</v>
      </c>
      <c r="CG3" s="219">
        <f>SUMIFS(C23:BL23,C18:BL18,CG2, C5:BL5,CD3)</f>
        <v>550</v>
      </c>
      <c r="CH3" s="219">
        <f>SUMIFS(C23:BL23,C18:BL18,CH2, C5:BL5,CD3)</f>
        <v>0</v>
      </c>
      <c r="CI3" s="219">
        <f>SUMIFS(C23:BL23,C18:BL18,CI2, C5:BL5,CD3)</f>
        <v>0</v>
      </c>
      <c r="CJ3" s="219">
        <f>SUMIFS(C23:BL23,C18:BL18,CJ2, C5:BL5,CD3)</f>
        <v>0</v>
      </c>
      <c r="CN3" s="364" t="s">
        <v>784</v>
      </c>
      <c r="CO3" s="219">
        <f>COUNTIFS(C5:BL5,CN3,C18:BL18,CO2)</f>
        <v>0</v>
      </c>
      <c r="CP3" s="219">
        <f>COUNTIFS(C5:BL5,CN3,C18:BL18,CP2)</f>
        <v>2</v>
      </c>
      <c r="CQ3" s="219">
        <f>COUNTIFS(C5:BL5,CN3,C18:BL18,CQ2)</f>
        <v>1</v>
      </c>
      <c r="CR3" s="219">
        <f>COUNTIFS(C5:BL5,CN3,C18:BL18,CR2)</f>
        <v>0</v>
      </c>
      <c r="CS3" s="219">
        <f>COUNTIFS(C5:BL5,CN3,C18:BL18,CS2)</f>
        <v>0</v>
      </c>
      <c r="CT3" s="219">
        <f>COUNTIFS(C5:BL5,CN3,C18:BL18,CT2)</f>
        <v>0</v>
      </c>
      <c r="CU3" s="219">
        <f t="shared" ref="CU3:CU25" si="0">SUM(CO3:CT3)</f>
        <v>3</v>
      </c>
      <c r="CV3" s="428"/>
      <c r="CW3" s="364" t="s">
        <v>784</v>
      </c>
      <c r="CX3" s="42">
        <f>SUMIFS(C23:BL23,C5:BL5,CW3)</f>
        <v>3425</v>
      </c>
      <c r="CY3" s="956">
        <f>CX3/CX24</f>
        <v>2.0651391309858356E-2</v>
      </c>
      <c r="CZ3" s="224"/>
      <c r="DA3" s="224"/>
      <c r="DB3" s="224"/>
      <c r="DC3" s="428"/>
      <c r="DD3" s="850">
        <v>1985</v>
      </c>
      <c r="DE3" s="622">
        <f>SUMIFS(C23:BL23, C5:BL5, DE2, C7:BL7,DD3)</f>
        <v>0</v>
      </c>
      <c r="DF3" s="622">
        <f>SUMIFS(C23:BL23, C6:BL6, DF2, C7:BL7,DD3)</f>
        <v>0</v>
      </c>
      <c r="DG3" s="224"/>
      <c r="DH3" s="850">
        <v>1985</v>
      </c>
      <c r="DI3" s="622">
        <f>DE3</f>
        <v>0</v>
      </c>
      <c r="DJ3" s="622">
        <f>DF3</f>
        <v>0</v>
      </c>
      <c r="DK3" s="224"/>
      <c r="DL3" s="224"/>
      <c r="DM3" s="224"/>
      <c r="DN3" s="224"/>
      <c r="DO3" s="224"/>
      <c r="DP3" s="224"/>
      <c r="DQ3" s="428"/>
      <c r="DR3" s="1016">
        <v>1985</v>
      </c>
      <c r="DS3" s="622">
        <f>SUMIFS(C23:BL23, C7:BL7,DR3)</f>
        <v>737</v>
      </c>
      <c r="DT3" s="622">
        <f>DS3</f>
        <v>737</v>
      </c>
      <c r="DU3" s="224"/>
      <c r="DV3" s="224"/>
      <c r="DW3" s="428"/>
      <c r="DX3" s="224"/>
      <c r="DY3" s="224"/>
      <c r="DZ3" s="224"/>
      <c r="EA3" s="224"/>
      <c r="EB3" s="224"/>
    </row>
    <row r="4" spans="1:162" ht="15" customHeight="1" outlineLevel="1">
      <c r="A4" s="5" t="s">
        <v>52</v>
      </c>
      <c r="B4" s="241" t="s">
        <v>240</v>
      </c>
      <c r="C4" s="27" t="s">
        <v>203</v>
      </c>
      <c r="D4" s="62" t="s">
        <v>1833</v>
      </c>
      <c r="E4" s="62" t="s">
        <v>1828</v>
      </c>
      <c r="F4" s="62" t="s">
        <v>1827</v>
      </c>
      <c r="G4" s="62" t="s">
        <v>1407</v>
      </c>
      <c r="H4" t="s">
        <v>1824</v>
      </c>
      <c r="I4" t="s">
        <v>1818</v>
      </c>
      <c r="J4" s="62" t="s">
        <v>1398</v>
      </c>
      <c r="K4" s="62" t="s">
        <v>1809</v>
      </c>
      <c r="L4" t="s">
        <v>1803</v>
      </c>
      <c r="M4" t="s">
        <v>1798</v>
      </c>
      <c r="N4" t="s">
        <v>1790</v>
      </c>
      <c r="O4" t="s">
        <v>1785</v>
      </c>
      <c r="P4" s="62" t="s">
        <v>1781</v>
      </c>
      <c r="Q4" t="s">
        <v>1777</v>
      </c>
      <c r="R4" t="s">
        <v>1774</v>
      </c>
      <c r="S4" t="s">
        <v>1769</v>
      </c>
      <c r="T4" s="62" t="s">
        <v>1765</v>
      </c>
      <c r="U4" t="s">
        <v>1761</v>
      </c>
      <c r="V4" t="s">
        <v>1756</v>
      </c>
      <c r="W4" t="s">
        <v>1750</v>
      </c>
      <c r="X4" t="s">
        <v>1746</v>
      </c>
      <c r="Y4" t="s">
        <v>1741</v>
      </c>
      <c r="Z4" s="62" t="s">
        <v>1735</v>
      </c>
      <c r="AA4" s="62" t="s">
        <v>1413</v>
      </c>
      <c r="AB4" s="62" t="s">
        <v>1726</v>
      </c>
      <c r="AC4" t="s">
        <v>1720</v>
      </c>
      <c r="AD4" s="62" t="s">
        <v>1713</v>
      </c>
      <c r="AE4" t="s">
        <v>1708</v>
      </c>
      <c r="AF4" t="s">
        <v>1701</v>
      </c>
      <c r="AG4" t="s">
        <v>1696</v>
      </c>
      <c r="AH4" s="62" t="s">
        <v>1692</v>
      </c>
      <c r="AI4" s="62" t="s">
        <v>1686</v>
      </c>
      <c r="AJ4" t="s">
        <v>1680</v>
      </c>
      <c r="AK4" t="s">
        <v>1673</v>
      </c>
      <c r="AL4" s="62" t="s">
        <v>1669</v>
      </c>
      <c r="AM4" t="s">
        <v>1061</v>
      </c>
      <c r="AN4" s="17" t="s">
        <v>1659</v>
      </c>
      <c r="AO4" s="17"/>
      <c r="AP4" t="s">
        <v>1652</v>
      </c>
      <c r="AQ4" t="s">
        <v>1646</v>
      </c>
      <c r="AR4" s="62" t="s">
        <v>1640</v>
      </c>
      <c r="AS4" t="s">
        <v>1635</v>
      </c>
      <c r="AT4" s="29" t="s">
        <v>598</v>
      </c>
      <c r="AU4" s="23" t="s">
        <v>602</v>
      </c>
      <c r="AV4" s="33" t="s">
        <v>670</v>
      </c>
      <c r="AW4" s="65" t="s">
        <v>714</v>
      </c>
      <c r="AX4" s="586" t="s">
        <v>778</v>
      </c>
      <c r="AY4" s="90" t="s">
        <v>848</v>
      </c>
      <c r="AZ4" s="107" t="s">
        <v>880</v>
      </c>
      <c r="BA4" s="104" t="s">
        <v>883</v>
      </c>
      <c r="BB4" s="190" t="s">
        <v>1095</v>
      </c>
      <c r="BC4" s="597" t="s">
        <v>1096</v>
      </c>
      <c r="BD4" s="598" t="s">
        <v>1397</v>
      </c>
      <c r="BE4" s="183" t="s">
        <v>1404</v>
      </c>
      <c r="BF4" s="29" t="s">
        <v>1416</v>
      </c>
      <c r="BG4" s="29" t="s">
        <v>1422</v>
      </c>
      <c r="BH4" s="27"/>
      <c r="BI4" s="63"/>
      <c r="BJ4" s="27"/>
      <c r="BK4" s="183"/>
      <c r="BL4" s="1022" t="s">
        <v>1097</v>
      </c>
      <c r="BM4" s="895"/>
      <c r="BN4" s="975">
        <f>COUNT(C7:BL7)</f>
        <v>62</v>
      </c>
      <c r="BO4" s="850">
        <v>1986</v>
      </c>
      <c r="BP4" s="149">
        <f>COUNTIFS(C7:BL7,BO4,C5:BL5,BP2)</f>
        <v>0</v>
      </c>
      <c r="BQ4" s="149">
        <f>COUNTIFS(C7:BL7,BO4,C6:BL6,BQ2)</f>
        <v>0</v>
      </c>
      <c r="BR4" s="504"/>
      <c r="BS4" s="850">
        <v>1986</v>
      </c>
      <c r="BT4" s="149">
        <f>COUNTIFS(C7:BL7,BS4)</f>
        <v>0</v>
      </c>
      <c r="BU4" s="622">
        <f t="shared" ref="BU4:BU29" si="1">BU3+BT4</f>
        <v>1</v>
      </c>
      <c r="BV4" s="362" t="s">
        <v>1167</v>
      </c>
      <c r="BW4" s="149">
        <f>BT14+BT15+BT16+BT17+BT18</f>
        <v>6</v>
      </c>
      <c r="BX4" s="372">
        <f>BW4/BW7</f>
        <v>9.6774193548387094E-2</v>
      </c>
      <c r="BY4" s="428"/>
      <c r="BZ4" s="364" t="s">
        <v>1175</v>
      </c>
      <c r="CA4" s="224">
        <f>COUNTIFS(C5:BL5,BZ4)</f>
        <v>8</v>
      </c>
      <c r="CB4" s="372">
        <f>CA4/CA24</f>
        <v>0.12903225806451613</v>
      </c>
      <c r="CC4" s="372"/>
      <c r="CD4" s="364" t="s">
        <v>1175</v>
      </c>
      <c r="CE4" s="42">
        <f>SUMIFS(C23:BL23,C18:BL18,CE2, C5:BL5,CD4)</f>
        <v>3850</v>
      </c>
      <c r="CF4" s="42">
        <f>SUMIFS(C23:BL23,C18:BL18,CF2, C5:BL5,CD4)</f>
        <v>16351</v>
      </c>
      <c r="CG4" s="42">
        <f>SUMIFS(C23:BL23,C18:BL18,CG2, C5:BL5,CD4)</f>
        <v>1607</v>
      </c>
      <c r="CH4" s="42">
        <f>SUMIFS(C23:BL23,C18:BL18,CH2, C5:BL5,CD4)</f>
        <v>4203</v>
      </c>
      <c r="CI4" s="42">
        <f>SUMIFS(C23:BL23,C18:BL18,CI2, C5:BL5,CD4)</f>
        <v>0</v>
      </c>
      <c r="CJ4" s="42">
        <f>SUMIFS(C23:BL23,C18:BL18,CJ2, C5:BL5,CD4)</f>
        <v>0</v>
      </c>
      <c r="CK4" s="622"/>
      <c r="CL4" s="622"/>
      <c r="CN4" s="364" t="s">
        <v>1175</v>
      </c>
      <c r="CO4" s="224">
        <f>COUNTIFS(C5:BL5,CN4,C18:BL18,CO2)</f>
        <v>1</v>
      </c>
      <c r="CP4" s="374">
        <f>COUNTIFS(C5:BL5,CN4,C18:BL18,CP2)</f>
        <v>3</v>
      </c>
      <c r="CQ4" s="375">
        <f>COUNTIFS(C5:BL5,CN4,C18:BL18,CQ2)</f>
        <v>2</v>
      </c>
      <c r="CR4" s="224">
        <f>COUNTIFS(C5:BL5,CN4,C18:BL18,CR2)</f>
        <v>2</v>
      </c>
      <c r="CS4" s="224">
        <f>COUNTIFS(C5:BL5,CN4,C18:BL18,CS2)</f>
        <v>0</v>
      </c>
      <c r="CT4" s="224">
        <f>COUNTIFS(C5:BL5,CN4,C18:BL18,CT2)</f>
        <v>0</v>
      </c>
      <c r="CU4" s="224">
        <f t="shared" si="0"/>
        <v>8</v>
      </c>
      <c r="CV4" s="428"/>
      <c r="CW4" s="364" t="s">
        <v>1175</v>
      </c>
      <c r="CX4" s="622">
        <f>SUMIFS(C23:BL23,C5:BL5,CW4)</f>
        <v>26011</v>
      </c>
      <c r="CY4" s="956">
        <f>CX4/CX24</f>
        <v>0.15683601149218271</v>
      </c>
      <c r="CZ4" s="224"/>
      <c r="DA4" s="224"/>
      <c r="DB4" s="224"/>
      <c r="DC4" s="428"/>
      <c r="DD4" s="850">
        <v>1986</v>
      </c>
      <c r="DE4" s="622">
        <f>SUMIFS(C23:BL23, C5:BL5, DE2, C7:BL7,DD4)</f>
        <v>0</v>
      </c>
      <c r="DF4" s="622">
        <f>SUMIFS(C23:BL23, C6:BL6, DF2, C7:BL7,DD4)</f>
        <v>0</v>
      </c>
      <c r="DG4" s="224"/>
      <c r="DH4" s="850">
        <v>1986</v>
      </c>
      <c r="DI4" s="622">
        <f t="shared" ref="DI4:DI29" si="2">DI3+DE4</f>
        <v>0</v>
      </c>
      <c r="DJ4" s="622">
        <f t="shared" ref="DJ4:DJ29" si="3">DJ3+DF4</f>
        <v>0</v>
      </c>
      <c r="DK4" s="224"/>
      <c r="DL4" s="224"/>
      <c r="DM4" s="224"/>
      <c r="DN4" s="224"/>
      <c r="DO4" s="224"/>
      <c r="DP4" s="224"/>
      <c r="DQ4" s="428"/>
      <c r="DR4" s="1016">
        <v>1986</v>
      </c>
      <c r="DS4" s="622">
        <f>SUMIFS(C23:BL23, C7:BL7,DR4)</f>
        <v>0</v>
      </c>
      <c r="DT4" s="622">
        <f t="shared" ref="DT4:DT31" si="4">DT3+DS4</f>
        <v>737</v>
      </c>
      <c r="DU4" s="224"/>
      <c r="DV4" s="224"/>
      <c r="DW4" s="428"/>
      <c r="DX4" s="224"/>
      <c r="DY4" s="224"/>
      <c r="DZ4" s="224"/>
      <c r="EA4" s="224"/>
      <c r="EB4" s="224"/>
    </row>
    <row r="5" spans="1:162" s="181" customFormat="1" ht="15" customHeight="1" outlineLevel="1">
      <c r="A5" s="185" t="s">
        <v>1173</v>
      </c>
      <c r="B5" s="241" t="s">
        <v>240</v>
      </c>
      <c r="C5" s="29" t="s">
        <v>1175</v>
      </c>
      <c r="D5" s="62" t="s">
        <v>1174</v>
      </c>
      <c r="E5" s="62" t="s">
        <v>714</v>
      </c>
      <c r="F5" s="62" t="s">
        <v>1413</v>
      </c>
      <c r="G5" s="62" t="s">
        <v>1221</v>
      </c>
      <c r="H5" s="62" t="s">
        <v>1398</v>
      </c>
      <c r="I5" s="62" t="s">
        <v>1398</v>
      </c>
      <c r="J5" s="62" t="s">
        <v>1398</v>
      </c>
      <c r="K5" s="62" t="s">
        <v>1175</v>
      </c>
      <c r="L5" s="62" t="s">
        <v>1175</v>
      </c>
      <c r="M5" s="62" t="s">
        <v>703</v>
      </c>
      <c r="N5" s="62" t="s">
        <v>1175</v>
      </c>
      <c r="O5" s="62" t="s">
        <v>703</v>
      </c>
      <c r="P5" s="62" t="s">
        <v>1839</v>
      </c>
      <c r="Q5" s="62" t="s">
        <v>1778</v>
      </c>
      <c r="R5" s="62" t="s">
        <v>1222</v>
      </c>
      <c r="S5" s="62" t="s">
        <v>1398</v>
      </c>
      <c r="T5" s="62" t="s">
        <v>784</v>
      </c>
      <c r="U5" s="62" t="s">
        <v>1175</v>
      </c>
      <c r="V5" s="62" t="s">
        <v>1174</v>
      </c>
      <c r="W5" s="62" t="s">
        <v>670</v>
      </c>
      <c r="X5" s="62" t="s">
        <v>1174</v>
      </c>
      <c r="Y5" s="62" t="s">
        <v>1841</v>
      </c>
      <c r="Z5" s="62" t="s">
        <v>784</v>
      </c>
      <c r="AA5" s="62" t="s">
        <v>1413</v>
      </c>
      <c r="AB5" s="62" t="s">
        <v>1726</v>
      </c>
      <c r="AC5" s="62" t="s">
        <v>784</v>
      </c>
      <c r="AD5" s="62" t="s">
        <v>1175</v>
      </c>
      <c r="AE5" s="62" t="s">
        <v>735</v>
      </c>
      <c r="AF5" s="62" t="s">
        <v>1702</v>
      </c>
      <c r="AG5" s="62" t="s">
        <v>670</v>
      </c>
      <c r="AH5" s="62" t="s">
        <v>1693</v>
      </c>
      <c r="AI5" s="62" t="s">
        <v>1174</v>
      </c>
      <c r="AJ5" s="62" t="s">
        <v>735</v>
      </c>
      <c r="AK5" s="62" t="s">
        <v>1674</v>
      </c>
      <c r="AL5" s="62" t="s">
        <v>1668</v>
      </c>
      <c r="AM5" s="62" t="s">
        <v>1174</v>
      </c>
      <c r="AN5" s="62" t="s">
        <v>1398</v>
      </c>
      <c r="AO5" s="62" t="s">
        <v>1223</v>
      </c>
      <c r="AP5" s="873" t="s">
        <v>1221</v>
      </c>
      <c r="AQ5" s="873" t="s">
        <v>1221</v>
      </c>
      <c r="AR5" s="680" t="s">
        <v>703</v>
      </c>
      <c r="AS5" s="680" t="s">
        <v>1175</v>
      </c>
      <c r="AT5" s="401" t="s">
        <v>729</v>
      </c>
      <c r="AU5" s="188" t="s">
        <v>1174</v>
      </c>
      <c r="AV5" s="33" t="s">
        <v>670</v>
      </c>
      <c r="AW5" s="65" t="s">
        <v>714</v>
      </c>
      <c r="AX5" s="586" t="s">
        <v>1174</v>
      </c>
      <c r="AY5" s="90" t="s">
        <v>1175</v>
      </c>
      <c r="AZ5" s="107" t="s">
        <v>1174</v>
      </c>
      <c r="BA5" s="197" t="s">
        <v>1174</v>
      </c>
      <c r="BB5" s="360" t="s">
        <v>1174</v>
      </c>
      <c r="BC5" s="598" t="s">
        <v>1174</v>
      </c>
      <c r="BD5" s="598" t="s">
        <v>1398</v>
      </c>
      <c r="BE5" s="656" t="s">
        <v>1221</v>
      </c>
      <c r="BF5" s="29" t="s">
        <v>1174</v>
      </c>
      <c r="BG5" s="29" t="s">
        <v>1413</v>
      </c>
      <c r="BH5" s="680" t="s">
        <v>703</v>
      </c>
      <c r="BI5" s="734" t="s">
        <v>703</v>
      </c>
      <c r="BJ5" s="680" t="s">
        <v>714</v>
      </c>
      <c r="BK5" s="268" t="s">
        <v>714</v>
      </c>
      <c r="BL5" s="1022" t="s">
        <v>1174</v>
      </c>
      <c r="BM5" s="895"/>
      <c r="BN5" s="976"/>
      <c r="BO5" s="908">
        <v>1987</v>
      </c>
      <c r="BP5" s="149">
        <f>COUNTIFS(C7:BL7,BO5,C5:BL5,BP2)</f>
        <v>0</v>
      </c>
      <c r="BQ5" s="149">
        <f>COUNTIFS(C7:BL7,BO5,C6:BL6,BQ2)</f>
        <v>0</v>
      </c>
      <c r="BR5" s="962"/>
      <c r="BS5" s="908">
        <v>1987</v>
      </c>
      <c r="BT5" s="149">
        <f>COUNTIFS(C7:BL7,BS5)</f>
        <v>0</v>
      </c>
      <c r="BU5" s="622">
        <f t="shared" si="1"/>
        <v>1</v>
      </c>
      <c r="BV5" s="362" t="s">
        <v>1168</v>
      </c>
      <c r="BW5" s="149">
        <f>BT19+BT20+BT21+BT22+BT23</f>
        <v>8</v>
      </c>
      <c r="BX5" s="372">
        <f>BW5/BW7</f>
        <v>0.12903225806451613</v>
      </c>
      <c r="BY5" s="428"/>
      <c r="BZ5" s="364" t="s">
        <v>729</v>
      </c>
      <c r="CA5" s="224">
        <f>COUNTIFS(C5:BL5,BZ5)</f>
        <v>1</v>
      </c>
      <c r="CB5" s="372">
        <f>CA5/CA24</f>
        <v>1.6129032258064516E-2</v>
      </c>
      <c r="CC5" s="372"/>
      <c r="CD5" s="364" t="s">
        <v>729</v>
      </c>
      <c r="CE5" s="622">
        <f>SUMIFS(C23:BL23,C18:BL18,CE2, C5:BL5,CD5)</f>
        <v>0</v>
      </c>
      <c r="CF5" s="622">
        <f>SUMIFS(C23:BL23,C18:BL18,CF2, C5:BL5,CD5)</f>
        <v>0</v>
      </c>
      <c r="CG5" s="622">
        <f>SUMIFS(C23:BL23,C18:BL18,CG2, C5:BL5,CD5)</f>
        <v>527.39</v>
      </c>
      <c r="CH5" s="42">
        <f>SUMIFS(C23:BL23,C18:BL18,CH2, C5:BL5,CD5)</f>
        <v>0</v>
      </c>
      <c r="CI5" s="622">
        <f>SUMIFS(C23:BL23,C18:BL18,CI2, C5:BL5,CD5)</f>
        <v>0</v>
      </c>
      <c r="CJ5" s="622">
        <f>SUMIFS(C23:BL23,C18:BL18,CJ2, C5:BL5,CD5)</f>
        <v>0</v>
      </c>
      <c r="CK5" s="622"/>
      <c r="CL5" s="622"/>
      <c r="CM5" s="401"/>
      <c r="CN5" s="364" t="s">
        <v>729</v>
      </c>
      <c r="CO5" s="224">
        <f>COUNTIFS(C5:BL5,CN5,C18:BL18,CO2)</f>
        <v>0</v>
      </c>
      <c r="CP5" s="224">
        <f>COUNTIFS(C5:BL5,CN5,C18:BL18,CP2)</f>
        <v>0</v>
      </c>
      <c r="CQ5" s="224">
        <f>COUNTIFS(C5:BL5,CN5,C18:BL18,CQ2)</f>
        <v>1</v>
      </c>
      <c r="CR5" s="224">
        <f>COUNTIFS(C5:BL5,CN5,C18:BL18,CR2)</f>
        <v>0</v>
      </c>
      <c r="CS5" s="224">
        <f>COUNTIFS(C5:BL5,CN5,C18:BL18,CS2)</f>
        <v>0</v>
      </c>
      <c r="CT5" s="224">
        <f>COUNTIFS(C5:BL5,CN5,C18:BL18,CT2)</f>
        <v>0</v>
      </c>
      <c r="CU5" s="224">
        <f t="shared" si="0"/>
        <v>1</v>
      </c>
      <c r="CV5" s="428"/>
      <c r="CW5" s="364" t="s">
        <v>729</v>
      </c>
      <c r="CX5" s="622">
        <f>SUMIFS(C23:BL23,C5:BL5,CW5)</f>
        <v>527.39</v>
      </c>
      <c r="CY5" s="956">
        <f>CX5/CX24</f>
        <v>3.179952485520058E-3</v>
      </c>
      <c r="CZ5" s="224"/>
      <c r="DA5" s="224"/>
      <c r="DB5" s="224"/>
      <c r="DC5" s="428"/>
      <c r="DD5" s="908">
        <v>1987</v>
      </c>
      <c r="DE5" s="622">
        <f>SUMIFS(C23:BL23, C5:BL5, DE2, C7:BL7,DD5)</f>
        <v>0</v>
      </c>
      <c r="DF5" s="622">
        <f>SUMIFS(C23:BL23, C6:BL6, DF2, C7:BL7,DD5)</f>
        <v>0</v>
      </c>
      <c r="DG5" s="224"/>
      <c r="DH5" s="908">
        <v>1987</v>
      </c>
      <c r="DI5" s="622">
        <f t="shared" si="2"/>
        <v>0</v>
      </c>
      <c r="DJ5" s="622">
        <f t="shared" si="3"/>
        <v>0</v>
      </c>
      <c r="DK5" s="224"/>
      <c r="DL5" s="224"/>
      <c r="DM5" s="224"/>
      <c r="DN5" s="224"/>
      <c r="DO5" s="224"/>
      <c r="DP5" s="224"/>
      <c r="DQ5" s="428"/>
      <c r="DR5" s="1016">
        <v>1987</v>
      </c>
      <c r="DS5" s="622">
        <f>SUMIFS(C23:BL23, C7:BL7,DR5)</f>
        <v>0</v>
      </c>
      <c r="DT5" s="622">
        <f t="shared" si="4"/>
        <v>737</v>
      </c>
      <c r="DU5" s="224"/>
      <c r="DV5" s="224"/>
      <c r="DW5" s="428"/>
      <c r="DX5" s="224"/>
      <c r="DY5" s="224"/>
      <c r="DZ5" s="224"/>
      <c r="EA5" s="224"/>
      <c r="EB5" s="224"/>
      <c r="EC5" s="188"/>
      <c r="ED5" s="188"/>
      <c r="EE5" s="188"/>
      <c r="EF5" s="188"/>
      <c r="EG5" s="188"/>
      <c r="EH5" s="188"/>
      <c r="EI5" s="188"/>
      <c r="EJ5" s="188"/>
      <c r="EK5" s="188"/>
      <c r="EL5" s="188"/>
      <c r="EM5" s="188"/>
      <c r="EN5" s="188"/>
      <c r="EO5" s="188"/>
      <c r="EP5" s="188"/>
      <c r="EQ5" s="188"/>
      <c r="ER5" s="188"/>
      <c r="ES5" s="188"/>
      <c r="ET5" s="188"/>
      <c r="EU5" s="188"/>
      <c r="EV5" s="188"/>
      <c r="EW5" s="188"/>
      <c r="EX5" s="188"/>
      <c r="EY5" s="188"/>
      <c r="EZ5" s="188"/>
      <c r="FA5" s="188"/>
      <c r="FB5" s="188"/>
      <c r="FC5" s="188"/>
      <c r="FD5" s="188"/>
      <c r="FE5" s="188"/>
    </row>
    <row r="6" spans="1:162" s="181" customFormat="1" ht="15" customHeight="1" outlineLevel="1">
      <c r="A6" s="185" t="s">
        <v>1259</v>
      </c>
      <c r="B6" s="241" t="s">
        <v>240</v>
      </c>
      <c r="C6" s="401" t="s">
        <v>1234</v>
      </c>
      <c r="D6" s="401" t="s">
        <v>1229</v>
      </c>
      <c r="E6" s="401" t="s">
        <v>1229</v>
      </c>
      <c r="F6" s="401" t="s">
        <v>1230</v>
      </c>
      <c r="G6" s="401" t="s">
        <v>1230</v>
      </c>
      <c r="H6" s="401" t="s">
        <v>1230</v>
      </c>
      <c r="I6" s="401" t="s">
        <v>1230</v>
      </c>
      <c r="J6" s="401" t="s">
        <v>1230</v>
      </c>
      <c r="K6" s="401" t="s">
        <v>1229</v>
      </c>
      <c r="L6" s="401" t="s">
        <v>1234</v>
      </c>
      <c r="M6" s="401" t="s">
        <v>1229</v>
      </c>
      <c r="N6" s="401" t="s">
        <v>1234</v>
      </c>
      <c r="O6" s="401" t="s">
        <v>1229</v>
      </c>
      <c r="P6" s="401" t="s">
        <v>1232</v>
      </c>
      <c r="Q6" s="401" t="s">
        <v>1392</v>
      </c>
      <c r="R6" s="401" t="s">
        <v>1230</v>
      </c>
      <c r="S6" s="401" t="s">
        <v>1229</v>
      </c>
      <c r="T6" s="401" t="s">
        <v>1229</v>
      </c>
      <c r="U6" s="401" t="s">
        <v>1234</v>
      </c>
      <c r="V6" s="401" t="s">
        <v>1229</v>
      </c>
      <c r="W6" s="401" t="s">
        <v>1229</v>
      </c>
      <c r="X6" s="401" t="s">
        <v>1230</v>
      </c>
      <c r="Y6" s="401" t="s">
        <v>1229</v>
      </c>
      <c r="Z6" s="401" t="s">
        <v>1229</v>
      </c>
      <c r="AA6" s="401" t="s">
        <v>1230</v>
      </c>
      <c r="AB6" s="401" t="s">
        <v>1463</v>
      </c>
      <c r="AC6" s="401" t="s">
        <v>1229</v>
      </c>
      <c r="AD6" s="401" t="s">
        <v>1234</v>
      </c>
      <c r="AE6" s="401" t="s">
        <v>1229</v>
      </c>
      <c r="AF6" s="401" t="s">
        <v>1392</v>
      </c>
      <c r="AG6" s="401" t="s">
        <v>1229</v>
      </c>
      <c r="AH6" s="401" t="s">
        <v>1463</v>
      </c>
      <c r="AI6" s="401" t="s">
        <v>1230</v>
      </c>
      <c r="AJ6" s="401" t="s">
        <v>1229</v>
      </c>
      <c r="AK6" s="401" t="s">
        <v>1463</v>
      </c>
      <c r="AL6" s="401" t="s">
        <v>1463</v>
      </c>
      <c r="AM6" s="401" t="s">
        <v>1230</v>
      </c>
      <c r="AN6" s="401" t="s">
        <v>1230</v>
      </c>
      <c r="AO6" s="401" t="s">
        <v>1229</v>
      </c>
      <c r="AP6" s="401" t="s">
        <v>1230</v>
      </c>
      <c r="AQ6" s="401" t="s">
        <v>1229</v>
      </c>
      <c r="AR6" s="401" t="s">
        <v>1229</v>
      </c>
      <c r="AS6" s="401" t="s">
        <v>1234</v>
      </c>
      <c r="AT6" s="401" t="s">
        <v>1229</v>
      </c>
      <c r="AU6" s="188" t="s">
        <v>1230</v>
      </c>
      <c r="AV6" s="33" t="s">
        <v>1229</v>
      </c>
      <c r="AW6" s="65" t="s">
        <v>1229</v>
      </c>
      <c r="AX6" s="586" t="s">
        <v>1230</v>
      </c>
      <c r="AY6" s="90" t="s">
        <v>1234</v>
      </c>
      <c r="AZ6" s="107" t="s">
        <v>1230</v>
      </c>
      <c r="BA6" s="197" t="s">
        <v>1230</v>
      </c>
      <c r="BB6" s="360" t="s">
        <v>1230</v>
      </c>
      <c r="BC6" s="598" t="s">
        <v>1230</v>
      </c>
      <c r="BD6" s="598" t="s">
        <v>1230</v>
      </c>
      <c r="BE6" s="656" t="s">
        <v>1230</v>
      </c>
      <c r="BF6" s="29" t="s">
        <v>1230</v>
      </c>
      <c r="BG6" s="29" t="s">
        <v>1230</v>
      </c>
      <c r="BH6" s="680" t="s">
        <v>1229</v>
      </c>
      <c r="BI6" s="734" t="s">
        <v>1229</v>
      </c>
      <c r="BJ6" s="680" t="s">
        <v>1229</v>
      </c>
      <c r="BK6" s="268" t="s">
        <v>1229</v>
      </c>
      <c r="BL6" s="1022" t="s">
        <v>1230</v>
      </c>
      <c r="BM6" s="895"/>
      <c r="BN6" s="977"/>
      <c r="BO6" s="908">
        <v>1988</v>
      </c>
      <c r="BP6" s="149">
        <f>COUNTIFS(C7:BL7,BO6,C5:BL5,BP2)</f>
        <v>0</v>
      </c>
      <c r="BQ6" s="149">
        <f>COUNTIFS(C7:BL7,BO6,C6:BL6,BQ2)</f>
        <v>0</v>
      </c>
      <c r="BR6" s="963"/>
      <c r="BS6" s="908">
        <v>1988</v>
      </c>
      <c r="BT6" s="149">
        <f>COUNTIFS(C7:BL7,BS6)</f>
        <v>0</v>
      </c>
      <c r="BU6" s="622">
        <f t="shared" si="1"/>
        <v>1</v>
      </c>
      <c r="BV6" s="362" t="s">
        <v>1623</v>
      </c>
      <c r="BW6" s="149">
        <f>BT24+BT25+BT26+BT27+BT28+BT29+BT30+BT31+BT32+BT33+BT34</f>
        <v>46</v>
      </c>
      <c r="BX6" s="372">
        <f>BW6/BW7</f>
        <v>0.74193548387096775</v>
      </c>
      <c r="BY6" s="401"/>
      <c r="BZ6" s="364" t="s">
        <v>1174</v>
      </c>
      <c r="CA6" s="224">
        <f>COUNTIFS(C5:BL5,BZ6)</f>
        <v>13</v>
      </c>
      <c r="CB6" s="372">
        <f>CA6/CA24</f>
        <v>0.20967741935483872</v>
      </c>
      <c r="CC6" s="372"/>
      <c r="CD6" s="364" t="s">
        <v>1174</v>
      </c>
      <c r="CE6" s="622">
        <f>SUMIFS(C23:BL23,C18:BL18,CE2, C5:BL5,CD6)</f>
        <v>0</v>
      </c>
      <c r="CF6" s="622">
        <f>SUMIFS(C23:BL23,C18:BL18,CF2, C5:BL5,CD6)</f>
        <v>27112</v>
      </c>
      <c r="CG6" s="622">
        <f>SUMIFS(C23:BL23,C18:BL18,CG2, C5:BL5,CD6)</f>
        <v>25387</v>
      </c>
      <c r="CH6" s="42">
        <f>SUMIFS(C23:BL23,C18:BL18,CH2, C5:BL5,CD6)</f>
        <v>7460</v>
      </c>
      <c r="CI6" s="622">
        <f>SUMIFS(C23:BL23,C18:BL18,CI2, C5:BL5,CD6)</f>
        <v>3648</v>
      </c>
      <c r="CJ6" s="622">
        <f>SUMIFS(C23:BL23,C18:BL18,CJ2, C5:BL5,CD6)</f>
        <v>392</v>
      </c>
      <c r="CK6" s="622"/>
      <c r="CL6" s="622"/>
      <c r="CM6" s="401"/>
      <c r="CN6" s="364" t="s">
        <v>1174</v>
      </c>
      <c r="CO6" s="224">
        <f>COUNTIFS(C5:BL5,CN6,C18:BL18,CO2)</f>
        <v>0</v>
      </c>
      <c r="CP6" s="224">
        <f>COUNTIFS(C5:BL5,CN6,C18:BL18,CP2)</f>
        <v>4</v>
      </c>
      <c r="CQ6" s="224">
        <f>COUNTIFS(C5:BL5,CN6,C18:BL18,CQ2)</f>
        <v>6</v>
      </c>
      <c r="CR6" s="224">
        <f>COUNTIFS(C5:BL5,CN6,C18:BL18,CR2)</f>
        <v>1</v>
      </c>
      <c r="CS6" s="224">
        <f>COUNTIFS(C5:BL5,CN6,C18:BL18,CS2)</f>
        <v>1</v>
      </c>
      <c r="CT6" s="224">
        <f>COUNTIFS(C5:BL5,CN6,C18:BL18,CT2)</f>
        <v>1</v>
      </c>
      <c r="CU6" s="224">
        <f t="shared" si="0"/>
        <v>13</v>
      </c>
      <c r="CV6" s="401"/>
      <c r="CW6" s="364" t="s">
        <v>1174</v>
      </c>
      <c r="CX6" s="622">
        <f>SUMIFS(C23:BL23,C5:BL5,CW6)</f>
        <v>63999</v>
      </c>
      <c r="CY6" s="956">
        <f>CX6/CX24</f>
        <v>0.3858885817341971</v>
      </c>
      <c r="CZ6" s="188"/>
      <c r="DA6" s="188"/>
      <c r="DB6" s="188"/>
      <c r="DC6" s="401"/>
      <c r="DD6" s="908">
        <v>1988</v>
      </c>
      <c r="DE6" s="622">
        <f>SUMIFS(C23:BL23, C5:BL5, DE2, C7:BL7,DD6)</f>
        <v>0</v>
      </c>
      <c r="DF6" s="622">
        <f>SUMIFS(C23:BL23, C6:BL6, DF2, C7:BL7,DD6)</f>
        <v>0</v>
      </c>
      <c r="DG6" s="188"/>
      <c r="DH6" s="908">
        <v>1988</v>
      </c>
      <c r="DI6" s="622">
        <f t="shared" si="2"/>
        <v>0</v>
      </c>
      <c r="DJ6" s="622">
        <f t="shared" si="3"/>
        <v>0</v>
      </c>
      <c r="DK6" s="188"/>
      <c r="DL6" s="188"/>
      <c r="DM6" s="188"/>
      <c r="DN6" s="188"/>
      <c r="DO6" s="188"/>
      <c r="DP6" s="188"/>
      <c r="DQ6" s="401"/>
      <c r="DR6" s="1016">
        <v>1988</v>
      </c>
      <c r="DS6" s="622">
        <f>SUMIFS(C23:BL23, C7:BL7,DR6)</f>
        <v>0</v>
      </c>
      <c r="DT6" s="622">
        <f t="shared" si="4"/>
        <v>737</v>
      </c>
      <c r="DU6" s="188"/>
      <c r="DV6" s="188"/>
      <c r="DW6" s="401"/>
      <c r="DX6" s="188"/>
      <c r="DY6" s="188"/>
      <c r="DZ6" s="188"/>
      <c r="EA6" s="188"/>
      <c r="EB6" s="188"/>
      <c r="EC6" s="188"/>
      <c r="ED6" s="188"/>
      <c r="EE6" s="188"/>
      <c r="EF6" s="188"/>
      <c r="EG6" s="188"/>
      <c r="EH6" s="188"/>
      <c r="EI6" s="188"/>
      <c r="EJ6" s="188"/>
      <c r="EK6" s="188"/>
      <c r="EL6" s="188"/>
      <c r="EM6" s="188"/>
      <c r="EN6" s="188"/>
      <c r="EO6" s="188"/>
      <c r="EP6" s="188"/>
      <c r="EQ6" s="188"/>
      <c r="ER6" s="188"/>
      <c r="ES6" s="188"/>
      <c r="ET6" s="188"/>
      <c r="EU6" s="188"/>
      <c r="EV6" s="188"/>
      <c r="EW6" s="188"/>
      <c r="EX6" s="188"/>
      <c r="EY6" s="188"/>
      <c r="EZ6" s="188"/>
      <c r="FA6" s="188"/>
      <c r="FB6" s="188"/>
      <c r="FC6" s="188"/>
      <c r="FD6" s="188"/>
      <c r="FE6" s="188"/>
    </row>
    <row r="7" spans="1:162" s="66" customFormat="1" ht="15" customHeight="1" outlineLevel="1">
      <c r="A7" s="67" t="s">
        <v>74</v>
      </c>
      <c r="B7" s="241" t="s">
        <v>240</v>
      </c>
      <c r="C7" s="669">
        <v>2012</v>
      </c>
      <c r="D7" s="344">
        <v>2011</v>
      </c>
      <c r="E7" s="344">
        <v>1999</v>
      </c>
      <c r="F7" s="749">
        <v>2009</v>
      </c>
      <c r="G7" s="344">
        <v>2011</v>
      </c>
      <c r="H7" s="344">
        <v>2011</v>
      </c>
      <c r="I7" s="344">
        <v>2007</v>
      </c>
      <c r="J7" s="344">
        <v>2012</v>
      </c>
      <c r="K7" s="344">
        <v>2006</v>
      </c>
      <c r="L7" s="344">
        <v>2012</v>
      </c>
      <c r="M7" s="344">
        <v>2004</v>
      </c>
      <c r="N7" s="344">
        <v>2013</v>
      </c>
      <c r="O7" s="344">
        <v>2007</v>
      </c>
      <c r="P7" s="344">
        <v>2012</v>
      </c>
      <c r="Q7" s="344">
        <v>2013</v>
      </c>
      <c r="R7" s="344">
        <v>1994</v>
      </c>
      <c r="S7" s="344">
        <v>2007</v>
      </c>
      <c r="T7" s="344">
        <v>2012</v>
      </c>
      <c r="U7" s="344">
        <v>2003</v>
      </c>
      <c r="V7" s="344">
        <v>2011</v>
      </c>
      <c r="W7" s="344">
        <v>2009</v>
      </c>
      <c r="X7" s="344">
        <v>2012</v>
      </c>
      <c r="Y7" s="344">
        <v>2013</v>
      </c>
      <c r="Z7" s="344">
        <v>2014</v>
      </c>
      <c r="AA7" s="344">
        <v>2012</v>
      </c>
      <c r="AB7" s="344">
        <v>1985</v>
      </c>
      <c r="AC7" s="344">
        <v>2013</v>
      </c>
      <c r="AD7" s="344">
        <v>2008</v>
      </c>
      <c r="AE7" s="344">
        <v>2012</v>
      </c>
      <c r="AF7" s="344">
        <v>2003</v>
      </c>
      <c r="AG7" s="344">
        <v>2010</v>
      </c>
      <c r="AH7" s="344">
        <v>2004</v>
      </c>
      <c r="AI7" s="344">
        <v>2008</v>
      </c>
      <c r="AJ7" s="344">
        <v>2013</v>
      </c>
      <c r="AK7" s="344">
        <v>2005</v>
      </c>
      <c r="AL7" s="344">
        <v>2013</v>
      </c>
      <c r="AM7" s="344">
        <v>2008</v>
      </c>
      <c r="AN7" s="344">
        <v>2006</v>
      </c>
      <c r="AO7" s="344">
        <v>2001</v>
      </c>
      <c r="AP7" s="344">
        <v>2013</v>
      </c>
      <c r="AQ7" s="344">
        <v>1999</v>
      </c>
      <c r="AR7" s="344">
        <v>1996</v>
      </c>
      <c r="AS7" s="344">
        <v>2012</v>
      </c>
      <c r="AT7" s="669">
        <v>2009</v>
      </c>
      <c r="AU7" s="670">
        <v>2011</v>
      </c>
      <c r="AV7" s="669">
        <v>2007</v>
      </c>
      <c r="AW7" s="670">
        <v>1999</v>
      </c>
      <c r="AX7" s="669">
        <v>2011</v>
      </c>
      <c r="AY7" s="674">
        <v>2012</v>
      </c>
      <c r="AZ7" s="544">
        <v>0</v>
      </c>
      <c r="BA7" s="349">
        <v>0</v>
      </c>
      <c r="BB7" s="670">
        <v>2005</v>
      </c>
      <c r="BC7" s="671">
        <v>2009</v>
      </c>
      <c r="BD7" s="767">
        <v>2008</v>
      </c>
      <c r="BE7" s="673">
        <v>2011</v>
      </c>
      <c r="BF7" s="344">
        <v>2012</v>
      </c>
      <c r="BG7" s="344">
        <v>2009</v>
      </c>
      <c r="BH7" s="344">
        <v>2004</v>
      </c>
      <c r="BI7" s="672">
        <v>2007</v>
      </c>
      <c r="BJ7" s="344">
        <v>2000</v>
      </c>
      <c r="BK7" s="846">
        <v>2000</v>
      </c>
      <c r="BL7" s="1023">
        <v>2009</v>
      </c>
      <c r="BM7" s="884"/>
      <c r="BN7" s="978"/>
      <c r="BO7" s="850">
        <v>1989</v>
      </c>
      <c r="BP7" s="224">
        <f>COUNTIFS(C7:BL7,BO7,C5:BL5,BP2)</f>
        <v>0</v>
      </c>
      <c r="BQ7" s="224">
        <f>COUNTIFS(C7:BL7,BO7,C6:BL6,BQ2)</f>
        <v>0</v>
      </c>
      <c r="BR7" s="461"/>
      <c r="BS7" s="850">
        <v>1989</v>
      </c>
      <c r="BT7" s="149">
        <f>COUNTIFS(C7:BL7,BS7)</f>
        <v>0</v>
      </c>
      <c r="BU7" s="622">
        <f t="shared" si="1"/>
        <v>1</v>
      </c>
      <c r="BV7" s="909" t="s">
        <v>1556</v>
      </c>
      <c r="BW7" s="152">
        <f>SUM(BW2:BW6)</f>
        <v>62</v>
      </c>
      <c r="BX7" s="397">
        <f>SUM(BX2:BX6)</f>
        <v>1</v>
      </c>
      <c r="BY7" s="401"/>
      <c r="BZ7" s="364" t="s">
        <v>670</v>
      </c>
      <c r="CA7" s="224">
        <f>COUNTIFS(C5:BL5,BZ7)</f>
        <v>3</v>
      </c>
      <c r="CB7" s="372">
        <f>CA7/CA24</f>
        <v>4.8387096774193547E-2</v>
      </c>
      <c r="CC7" s="372"/>
      <c r="CD7" s="364" t="s">
        <v>670</v>
      </c>
      <c r="CE7" s="622">
        <f>SUMIFS(C23:BL23,C18:BL18,CE2, C5:BL5,CD7)</f>
        <v>0</v>
      </c>
      <c r="CF7" s="622">
        <f>SUMIFS(C23:BL23,C18:BL18,CF2, C5:BL5,CD7)</f>
        <v>568</v>
      </c>
      <c r="CG7" s="622">
        <f>SUMIFS(C23:BL23,C18:BL18,CG2, C5:BL5,CD7)</f>
        <v>2065</v>
      </c>
      <c r="CH7" s="42">
        <f>SUMIFS(C23:BL23,C18:BL18,CH2, C5:BL5,CD7)</f>
        <v>0</v>
      </c>
      <c r="CI7" s="622">
        <f>SUMIFS(C23:BL23,C18:BL18,CI2, C5:BL5,CD7)</f>
        <v>0</v>
      </c>
      <c r="CJ7" s="622">
        <f>SUMIFS(C23:BL23,C18:BL18,CJ2, C5:BL5,CD7)</f>
        <v>0</v>
      </c>
      <c r="CK7" s="622"/>
      <c r="CL7" s="622"/>
      <c r="CM7" s="401"/>
      <c r="CN7" s="364" t="s">
        <v>670</v>
      </c>
      <c r="CO7" s="224">
        <f>COUNTIFS(C5:BL5,CN7,C18:BL18,CO2)</f>
        <v>0</v>
      </c>
      <c r="CP7" s="224">
        <f>COUNTIFS(C5:BL5,CN7,C18:BL18,CP2)</f>
        <v>1</v>
      </c>
      <c r="CQ7" s="224">
        <f>COUNTIFS(C5:BL5,CN7,C18:BL18,CQ2)</f>
        <v>2</v>
      </c>
      <c r="CR7" s="224">
        <f>COUNTIFS(C5:BL5,CN7,C18:BL18,CR2)</f>
        <v>0</v>
      </c>
      <c r="CS7" s="224">
        <f>COUNTIFS(C5:BL5,CN7,C18:BL18,CS2)</f>
        <v>0</v>
      </c>
      <c r="CT7" s="224">
        <f>COUNTIFS(C5:BL5,CN7,C18:BL18,CT2)</f>
        <v>0</v>
      </c>
      <c r="CU7" s="224">
        <f t="shared" si="0"/>
        <v>3</v>
      </c>
      <c r="CV7" s="401"/>
      <c r="CW7" s="364" t="s">
        <v>670</v>
      </c>
      <c r="CX7" s="622">
        <f>SUMIFS(C23:BL23,C5:BL5,CW7)</f>
        <v>2633</v>
      </c>
      <c r="CY7" s="956">
        <f>CX7/CX24</f>
        <v>1.5875945494556804E-2</v>
      </c>
      <c r="CZ7" s="188"/>
      <c r="DA7" s="188"/>
      <c r="DB7" s="188"/>
      <c r="DC7" s="401"/>
      <c r="DD7" s="850">
        <v>1989</v>
      </c>
      <c r="DE7" s="622">
        <f>SUMIFS(C23:BL23, C5:BL5, DE2, C7:BL7,DD7)</f>
        <v>0</v>
      </c>
      <c r="DF7" s="622">
        <f>SUMIFS(C23:BL23, C6:BL6, DF2, C7:BL7,DD7)</f>
        <v>0</v>
      </c>
      <c r="DG7" s="188"/>
      <c r="DH7" s="850">
        <v>1989</v>
      </c>
      <c r="DI7" s="622">
        <f t="shared" si="2"/>
        <v>0</v>
      </c>
      <c r="DJ7" s="622">
        <f t="shared" si="3"/>
        <v>0</v>
      </c>
      <c r="DK7" s="188"/>
      <c r="DL7" s="188"/>
      <c r="DM7" s="188"/>
      <c r="DN7" s="188"/>
      <c r="DO7" s="188"/>
      <c r="DP7" s="188"/>
      <c r="DQ7" s="401"/>
      <c r="DR7" s="1016">
        <v>1989</v>
      </c>
      <c r="DS7" s="622">
        <f>SUMIFS(C23:BL23, C7:BL7,DR7)</f>
        <v>0</v>
      </c>
      <c r="DT7" s="622">
        <f t="shared" si="4"/>
        <v>737</v>
      </c>
      <c r="DU7" s="188"/>
      <c r="DV7" s="188"/>
      <c r="DW7" s="401"/>
      <c r="DX7" s="188"/>
      <c r="DY7" s="188"/>
      <c r="DZ7" s="188"/>
      <c r="EA7" s="188"/>
      <c r="EB7" s="188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</row>
    <row r="8" spans="1:162" ht="15" customHeight="1" outlineLevel="1">
      <c r="A8" s="185" t="s">
        <v>53</v>
      </c>
      <c r="B8" s="288" t="s">
        <v>240</v>
      </c>
      <c r="C8" s="27" t="s">
        <v>201</v>
      </c>
      <c r="D8" t="s">
        <v>1834</v>
      </c>
      <c r="E8" t="s">
        <v>388</v>
      </c>
      <c r="F8" s="181" t="s">
        <v>1421</v>
      </c>
      <c r="G8" t="s">
        <v>1408</v>
      </c>
      <c r="H8" s="237"/>
      <c r="I8" t="s">
        <v>1819</v>
      </c>
      <c r="J8" t="s">
        <v>1814</v>
      </c>
      <c r="K8" t="s">
        <v>1810</v>
      </c>
      <c r="L8" t="s">
        <v>1804</v>
      </c>
      <c r="M8" t="s">
        <v>1796</v>
      </c>
      <c r="N8" t="s">
        <v>1791</v>
      </c>
      <c r="O8" s="399" t="s">
        <v>1786</v>
      </c>
      <c r="P8" t="s">
        <v>1780</v>
      </c>
      <c r="Q8" t="s">
        <v>1776</v>
      </c>
      <c r="R8" t="s">
        <v>1773</v>
      </c>
      <c r="S8" t="s">
        <v>1770</v>
      </c>
      <c r="T8" t="s">
        <v>1766</v>
      </c>
      <c r="U8" t="s">
        <v>1760</v>
      </c>
      <c r="V8" t="s">
        <v>1757</v>
      </c>
      <c r="W8" t="s">
        <v>1748</v>
      </c>
      <c r="X8" t="s">
        <v>1417</v>
      </c>
      <c r="Y8" t="s">
        <v>1740</v>
      </c>
      <c r="Z8" t="s">
        <v>1736</v>
      </c>
      <c r="AA8" s="874" t="s">
        <v>1730</v>
      </c>
      <c r="AB8" s="237"/>
      <c r="AC8" t="s">
        <v>1721</v>
      </c>
      <c r="AD8" s="181" t="s">
        <v>1712</v>
      </c>
      <c r="AE8" t="s">
        <v>1709</v>
      </c>
      <c r="AF8" t="s">
        <v>1703</v>
      </c>
      <c r="AG8" t="s">
        <v>1697</v>
      </c>
      <c r="AH8" t="s">
        <v>1694</v>
      </c>
      <c r="AI8" t="s">
        <v>1687</v>
      </c>
      <c r="AJ8" t="s">
        <v>1679</v>
      </c>
      <c r="AK8" t="s">
        <v>1672</v>
      </c>
      <c r="AL8" s="237"/>
      <c r="AM8" t="s">
        <v>1664</v>
      </c>
      <c r="AN8" s="237"/>
      <c r="AO8" s="237"/>
      <c r="AP8" s="237"/>
      <c r="AQ8" s="237"/>
      <c r="AR8" s="237"/>
      <c r="AS8" t="s">
        <v>1636</v>
      </c>
      <c r="AU8" s="24" t="s">
        <v>603</v>
      </c>
      <c r="AV8" s="33" t="s">
        <v>687</v>
      </c>
      <c r="AW8" s="6" t="s">
        <v>713</v>
      </c>
      <c r="AX8" s="33" t="s">
        <v>768</v>
      </c>
      <c r="AY8" t="s">
        <v>851</v>
      </c>
      <c r="BB8" s="190" t="s">
        <v>1098</v>
      </c>
      <c r="BC8" s="599" t="s">
        <v>1099</v>
      </c>
      <c r="BD8" s="827" t="s">
        <v>1396</v>
      </c>
      <c r="BE8" s="658"/>
      <c r="BF8" s="29" t="s">
        <v>1417</v>
      </c>
      <c r="BG8" s="29" t="s">
        <v>1421</v>
      </c>
      <c r="BH8" s="766" t="s">
        <v>1539</v>
      </c>
      <c r="BI8" s="7" t="s">
        <v>1537</v>
      </c>
      <c r="BJ8" s="680" t="s">
        <v>1531</v>
      </c>
      <c r="BK8" s="268" t="s">
        <v>1529</v>
      </c>
      <c r="BL8" s="1021" t="s">
        <v>1100</v>
      </c>
      <c r="BM8" s="895"/>
      <c r="BN8" s="978"/>
      <c r="BO8" s="909">
        <v>1990</v>
      </c>
      <c r="BP8" s="224">
        <f>COUNTIFS(C7:BL7,BO8,C5:BL5,BP2)</f>
        <v>0</v>
      </c>
      <c r="BQ8" s="224">
        <f>COUNTIFS(C7:BL7,BO8,C6:BL6,BQ2)</f>
        <v>0</v>
      </c>
      <c r="BR8" s="481"/>
      <c r="BS8" s="909">
        <v>1990</v>
      </c>
      <c r="BT8" s="379">
        <f>COUNTIFS(C7:BL7,BS8)</f>
        <v>0</v>
      </c>
      <c r="BU8" s="632">
        <f t="shared" si="1"/>
        <v>1</v>
      </c>
      <c r="BV8" s="377"/>
      <c r="BW8" s="144"/>
      <c r="BX8" s="144"/>
      <c r="BZ8" s="364" t="s">
        <v>714</v>
      </c>
      <c r="CA8" s="224">
        <f>COUNTIFS(C5:BL5,BZ8)</f>
        <v>4</v>
      </c>
      <c r="CB8" s="372">
        <f>CA8/CA24</f>
        <v>6.4516129032258063E-2</v>
      </c>
      <c r="CC8" s="372"/>
      <c r="CD8" s="364" t="s">
        <v>714</v>
      </c>
      <c r="CE8" s="622">
        <f>SUMIFS(C23:BL23,C18:BL18,CE2, C5:BL5,CD8)</f>
        <v>0</v>
      </c>
      <c r="CF8" s="622">
        <f>SUMIFS(C23:BL23,C18:BL18,CF2, C5:BL5,CD8)</f>
        <v>5237</v>
      </c>
      <c r="CG8" s="622">
        <f>SUMIFS(C23:BL23,C18:BL18,CG2, C5:BL5,CD8)</f>
        <v>0</v>
      </c>
      <c r="CH8" s="42">
        <f>SUMIFS(C23:BL23,C18:BL18,CH2, C5:BL5,CD8)</f>
        <v>0</v>
      </c>
      <c r="CI8" s="622">
        <f>SUMIFS(C23:BL23,C18:BL18,CI2, C5:BL5,CD8)</f>
        <v>0</v>
      </c>
      <c r="CJ8" s="622">
        <f>SUMIFS(C23:BL23,C18:BL18,CJ2, C5:BL5,CD8)</f>
        <v>0</v>
      </c>
      <c r="CK8" s="622"/>
      <c r="CL8" s="622"/>
      <c r="CN8" s="364" t="s">
        <v>714</v>
      </c>
      <c r="CO8" s="224">
        <f>COUNTIFS(C5:BL5,CN8,C18:BL18,CO2)</f>
        <v>0</v>
      </c>
      <c r="CP8" s="224">
        <f>COUNTIFS(C5:BL5,CN8,C18:BL18,CP2)</f>
        <v>4</v>
      </c>
      <c r="CQ8" s="224">
        <f>COUNTIFS(C5:BL5,CN8,C18:BL18,CQ2)</f>
        <v>0</v>
      </c>
      <c r="CR8" s="224">
        <f>COUNTIFS(C5:BL5,CN8,C18:BL18,CR2)</f>
        <v>0</v>
      </c>
      <c r="CS8" s="224">
        <f>COUNTIFS(C5:BL5,CN8,C18:BL18,CS2)</f>
        <v>0</v>
      </c>
      <c r="CT8" s="224">
        <f>COUNTIFS(C5:BL5,CN8,C18:BL18,CT2)</f>
        <v>0</v>
      </c>
      <c r="CU8" s="224">
        <f t="shared" si="0"/>
        <v>4</v>
      </c>
      <c r="CW8" s="364" t="s">
        <v>714</v>
      </c>
      <c r="CX8" s="622">
        <f>SUMIFS(C23:BL23,C5:BL5,CW8)</f>
        <v>5237</v>
      </c>
      <c r="CY8" s="956">
        <f>CX8/CX24</f>
        <v>3.1577032493351302E-2</v>
      </c>
      <c r="DD8" s="909">
        <v>1990</v>
      </c>
      <c r="DE8" s="622">
        <f>SUMIFS(C23:BL23, C5:BL5, DE2, C7:BL7,DD8)</f>
        <v>0</v>
      </c>
      <c r="DF8" s="622">
        <f>SUMIFS(C23:BL23, C6:BL6, DF2, C7:BL7,DD8)</f>
        <v>0</v>
      </c>
      <c r="DH8" s="909">
        <v>1990</v>
      </c>
      <c r="DI8" s="622">
        <f t="shared" si="2"/>
        <v>0</v>
      </c>
      <c r="DJ8" s="622">
        <f t="shared" si="3"/>
        <v>0</v>
      </c>
      <c r="DR8" s="1017">
        <v>1990</v>
      </c>
      <c r="DS8" s="622">
        <f>SUMIFS(C23:BL23, C7:BL7,DR8)</f>
        <v>0</v>
      </c>
      <c r="DT8" s="622">
        <f t="shared" si="4"/>
        <v>737</v>
      </c>
    </row>
    <row r="9" spans="1:162" ht="15" customHeight="1" outlineLevel="1">
      <c r="A9" s="5" t="s">
        <v>54</v>
      </c>
      <c r="B9" s="241" t="s">
        <v>240</v>
      </c>
      <c r="C9" s="27" t="s">
        <v>96</v>
      </c>
      <c r="D9" t="s">
        <v>1834</v>
      </c>
      <c r="E9" t="s">
        <v>1829</v>
      </c>
      <c r="F9" t="s">
        <v>1403</v>
      </c>
      <c r="G9" t="s">
        <v>1403</v>
      </c>
      <c r="H9" t="s">
        <v>1772</v>
      </c>
      <c r="I9" t="s">
        <v>1820</v>
      </c>
      <c r="J9" t="s">
        <v>1815</v>
      </c>
      <c r="K9" t="s">
        <v>1675</v>
      </c>
      <c r="L9" t="s">
        <v>1805</v>
      </c>
      <c r="M9" s="62" t="s">
        <v>649</v>
      </c>
      <c r="N9" t="s">
        <v>1792</v>
      </c>
      <c r="O9" s="237"/>
      <c r="P9" t="s">
        <v>1742</v>
      </c>
      <c r="Q9" t="s">
        <v>1403</v>
      </c>
      <c r="R9" t="s">
        <v>1675</v>
      </c>
      <c r="S9" t="s">
        <v>1399</v>
      </c>
      <c r="T9" t="s">
        <v>533</v>
      </c>
      <c r="U9" t="s">
        <v>1675</v>
      </c>
      <c r="V9" t="s">
        <v>1758</v>
      </c>
      <c r="W9" t="s">
        <v>1751</v>
      </c>
      <c r="X9" t="s">
        <v>1403</v>
      </c>
      <c r="Y9" t="s">
        <v>1742</v>
      </c>
      <c r="Z9" t="s">
        <v>1737</v>
      </c>
      <c r="AA9" t="s">
        <v>1732</v>
      </c>
      <c r="AB9" t="s">
        <v>1727</v>
      </c>
      <c r="AC9" t="s">
        <v>1722</v>
      </c>
      <c r="AD9" t="s">
        <v>1714</v>
      </c>
      <c r="AE9" t="s">
        <v>1681</v>
      </c>
      <c r="AF9" t="s">
        <v>1704</v>
      </c>
      <c r="AG9" t="s">
        <v>1698</v>
      </c>
      <c r="AH9" t="s">
        <v>1675</v>
      </c>
      <c r="AI9" t="s">
        <v>1688</v>
      </c>
      <c r="AJ9" t="s">
        <v>1681</v>
      </c>
      <c r="AK9" t="s">
        <v>1675</v>
      </c>
      <c r="AL9" s="185" t="s">
        <v>718</v>
      </c>
      <c r="AM9" t="s">
        <v>1665</v>
      </c>
      <c r="AN9" t="s">
        <v>1660</v>
      </c>
      <c r="AO9" s="237"/>
      <c r="AP9" t="s">
        <v>1403</v>
      </c>
      <c r="AQ9" t="s">
        <v>1647</v>
      </c>
      <c r="AR9" t="s">
        <v>1641</v>
      </c>
      <c r="AS9" t="s">
        <v>1637</v>
      </c>
      <c r="AU9" s="25" t="s">
        <v>604</v>
      </c>
      <c r="AV9" s="33" t="s">
        <v>688</v>
      </c>
      <c r="AX9" s="33" t="s">
        <v>768</v>
      </c>
      <c r="AY9" t="s">
        <v>850</v>
      </c>
      <c r="BA9" s="197" t="s">
        <v>884</v>
      </c>
      <c r="BB9" s="191" t="s">
        <v>914</v>
      </c>
      <c r="BC9" s="595" t="s">
        <v>970</v>
      </c>
      <c r="BD9" s="680" t="s">
        <v>1399</v>
      </c>
      <c r="BE9" s="183" t="s">
        <v>1403</v>
      </c>
      <c r="BF9" s="29" t="s">
        <v>1409</v>
      </c>
      <c r="BG9" s="29" t="s">
        <v>1409</v>
      </c>
      <c r="BI9" s="181"/>
      <c r="BL9" s="1021" t="s">
        <v>1019</v>
      </c>
      <c r="BM9" s="895"/>
      <c r="BN9" s="979"/>
      <c r="BO9" s="850">
        <v>1991</v>
      </c>
      <c r="BP9" s="224">
        <f>COUNTIFS(C7:BL7,BO9,C5:BL5,BP2)</f>
        <v>0</v>
      </c>
      <c r="BQ9" s="224">
        <f>COUNTIFS(C7:BL7,BO9,C6:BL6,BQ2)</f>
        <v>0</v>
      </c>
      <c r="BR9" s="481"/>
      <c r="BS9" s="850">
        <v>1991</v>
      </c>
      <c r="BT9" s="149">
        <f>COUNTIFS(C7:BL7,BS9)</f>
        <v>0</v>
      </c>
      <c r="BU9" s="622">
        <f t="shared" si="1"/>
        <v>1</v>
      </c>
      <c r="BV9" s="144"/>
      <c r="BW9" s="144"/>
      <c r="BX9" s="144"/>
      <c r="BZ9" s="364" t="s">
        <v>1398</v>
      </c>
      <c r="CA9" s="224">
        <f>COUNTIFS(C5:BL5,BZ9)</f>
        <v>6</v>
      </c>
      <c r="CB9" s="372">
        <f>CA9/CA24</f>
        <v>9.6774193548387094E-2</v>
      </c>
      <c r="CC9" s="372"/>
      <c r="CD9" s="364" t="s">
        <v>703</v>
      </c>
      <c r="CE9" s="622">
        <f>SUMIFS(C23:BL23,C18:BL18,CE2, C5:BL5,CD9)</f>
        <v>0</v>
      </c>
      <c r="CF9" s="622">
        <f>SUMIFS(C23:BL23,C18:BL18,CF2, C5:BL5,CD9)</f>
        <v>3395</v>
      </c>
      <c r="CG9" s="622">
        <f>SUMIFS(C23:BL23,C18:BL18,CG2, C5:BL5,CD9)</f>
        <v>0</v>
      </c>
      <c r="CH9" s="42">
        <f>SUMIFS(C23:BL23,C18:BL18,CH2, C5:BL5,CD9)</f>
        <v>0</v>
      </c>
      <c r="CI9" s="622">
        <f>SUMIFS(C23:BL23,C18:BL18,CI2, C5:BL5,CD9)</f>
        <v>0</v>
      </c>
      <c r="CJ9" s="622">
        <f>SUMIFS(C23:BL23,C18:BL18,CJ2, C5:BL5,CD9)</f>
        <v>0</v>
      </c>
      <c r="CK9" s="622"/>
      <c r="CL9" s="622"/>
      <c r="CN9" s="364" t="s">
        <v>703</v>
      </c>
      <c r="CO9" s="224">
        <f>COUNTIFS(C5:BL5,CN9,C18:BL18,CO2)</f>
        <v>0</v>
      </c>
      <c r="CP9" s="224">
        <f>COUNTIFS(C5:BL5,CN9,C18:BL18,CP2)</f>
        <v>5</v>
      </c>
      <c r="CQ9" s="224">
        <f>COUNTIFS(C5:BL5,CN9,C18:BL18,CQ2)</f>
        <v>0</v>
      </c>
      <c r="CR9" s="224">
        <f>COUNTIFS(C5:BL5,CN9,C18:BL18,CR2)</f>
        <v>0</v>
      </c>
      <c r="CS9" s="224">
        <f>COUNTIFS(C5:BL5,CN9,C18:BL18,CS2)</f>
        <v>0</v>
      </c>
      <c r="CT9" s="224">
        <f>COUNTIFS(C5:BL5,CN9,C18:BL18,CT2)</f>
        <v>0</v>
      </c>
      <c r="CU9" s="224">
        <f t="shared" si="0"/>
        <v>5</v>
      </c>
      <c r="CV9" s="428"/>
      <c r="CW9" s="364" t="s">
        <v>703</v>
      </c>
      <c r="CX9" s="622">
        <f>SUMIFS(C23:BL23,C5:BL5,CW9)</f>
        <v>3395</v>
      </c>
      <c r="CY9" s="956">
        <f>CX9/CX24</f>
        <v>2.0470503210793904E-2</v>
      </c>
      <c r="CZ9" s="224"/>
      <c r="DA9" s="224"/>
      <c r="DB9" s="224"/>
      <c r="DC9" s="428"/>
      <c r="DD9" s="850">
        <v>1991</v>
      </c>
      <c r="DE9" s="622">
        <f>SUMIFS(C23:BL23, C5:BL5, DE2, C7:BL7,DD9)</f>
        <v>0</v>
      </c>
      <c r="DF9" s="622">
        <f>SUMIFS(C23:BL23, C6:BL6, DF2, C7:BL7,DD9)</f>
        <v>0</v>
      </c>
      <c r="DH9" s="850">
        <v>1991</v>
      </c>
      <c r="DI9" s="622">
        <f t="shared" si="2"/>
        <v>0</v>
      </c>
      <c r="DJ9" s="622">
        <f t="shared" si="3"/>
        <v>0</v>
      </c>
      <c r="DR9" s="1016">
        <v>1991</v>
      </c>
      <c r="DS9" s="622">
        <f>SUMIFS(C23:BL23, C7:BL7,DR9)</f>
        <v>0</v>
      </c>
      <c r="DT9" s="622">
        <f t="shared" si="4"/>
        <v>737</v>
      </c>
      <c r="DU9" s="224"/>
      <c r="DV9" s="224"/>
      <c r="DW9" s="428"/>
      <c r="DX9" s="224"/>
      <c r="DY9" s="224"/>
      <c r="DZ9" s="224"/>
      <c r="EA9" s="224"/>
      <c r="EB9" s="224"/>
    </row>
    <row r="10" spans="1:162" s="20" customFormat="1" ht="15" customHeight="1" outlineLevel="1">
      <c r="A10" s="20" t="s">
        <v>55</v>
      </c>
      <c r="B10" s="242" t="s">
        <v>240</v>
      </c>
      <c r="C10" s="91" t="s">
        <v>205</v>
      </c>
      <c r="D10" s="102" t="s">
        <v>1835</v>
      </c>
      <c r="E10" s="102" t="s">
        <v>1831</v>
      </c>
      <c r="F10" s="102" t="s">
        <v>1779</v>
      </c>
      <c r="G10" s="102" t="s">
        <v>1747</v>
      </c>
      <c r="H10" s="102" t="s">
        <v>1666</v>
      </c>
      <c r="I10" s="102" t="s">
        <v>1822</v>
      </c>
      <c r="J10" s="102" t="s">
        <v>1662</v>
      </c>
      <c r="K10" s="102" t="s">
        <v>1677</v>
      </c>
      <c r="L10" s="102" t="s">
        <v>1807</v>
      </c>
      <c r="M10" s="102" t="s">
        <v>1801</v>
      </c>
      <c r="N10" s="102" t="s">
        <v>1795</v>
      </c>
      <c r="O10" s="102" t="s">
        <v>1666</v>
      </c>
      <c r="P10" s="102" t="s">
        <v>1783</v>
      </c>
      <c r="Q10" s="102" t="s">
        <v>1779</v>
      </c>
      <c r="R10" s="102" t="s">
        <v>1677</v>
      </c>
      <c r="S10" s="102" t="s">
        <v>1666</v>
      </c>
      <c r="T10" t="s">
        <v>1767</v>
      </c>
      <c r="U10" s="102" t="s">
        <v>1762</v>
      </c>
      <c r="V10" s="102" t="s">
        <v>1666</v>
      </c>
      <c r="W10" s="102" t="s">
        <v>1753</v>
      </c>
      <c r="X10" s="102" t="s">
        <v>1747</v>
      </c>
      <c r="Y10" s="102" t="s">
        <v>1745</v>
      </c>
      <c r="Z10" s="102" t="s">
        <v>1666</v>
      </c>
      <c r="AA10" s="102"/>
      <c r="AB10" s="102" t="s">
        <v>1730</v>
      </c>
      <c r="AC10" s="102" t="s">
        <v>1666</v>
      </c>
      <c r="AD10" s="102" t="s">
        <v>1716</v>
      </c>
      <c r="AE10" s="102" t="s">
        <v>1683</v>
      </c>
      <c r="AF10" s="102" t="s">
        <v>1705</v>
      </c>
      <c r="AG10" s="102" t="s">
        <v>1666</v>
      </c>
      <c r="AH10" s="102" t="s">
        <v>1677</v>
      </c>
      <c r="AI10" s="102" t="s">
        <v>1666</v>
      </c>
      <c r="AJ10" s="102" t="s">
        <v>1683</v>
      </c>
      <c r="AK10" s="102" t="s">
        <v>1677</v>
      </c>
      <c r="AL10" s="102" t="s">
        <v>1671</v>
      </c>
      <c r="AM10" s="102" t="s">
        <v>1666</v>
      </c>
      <c r="AN10" s="102" t="s">
        <v>1662</v>
      </c>
      <c r="AO10" t="s">
        <v>1656</v>
      </c>
      <c r="AP10" t="s">
        <v>1410</v>
      </c>
      <c r="AQ10" t="s">
        <v>1650</v>
      </c>
      <c r="AR10" t="s">
        <v>1645</v>
      </c>
      <c r="AS10" s="91"/>
      <c r="AT10" s="420" t="s">
        <v>545</v>
      </c>
      <c r="AU10" s="92" t="s">
        <v>605</v>
      </c>
      <c r="AV10" s="258"/>
      <c r="AW10" s="70"/>
      <c r="AX10" s="587" t="s">
        <v>779</v>
      </c>
      <c r="AY10" s="70"/>
      <c r="AZ10" s="258"/>
      <c r="BA10" s="70"/>
      <c r="BB10" s="191" t="s">
        <v>1101</v>
      </c>
      <c r="BC10" s="600" t="s">
        <v>972</v>
      </c>
      <c r="BD10" s="600"/>
      <c r="BE10" s="659"/>
      <c r="BF10" s="29" t="s">
        <v>1410</v>
      </c>
      <c r="BG10" s="29" t="s">
        <v>1410</v>
      </c>
      <c r="BH10" s="680"/>
      <c r="BI10" s="777"/>
      <c r="BJ10" s="680"/>
      <c r="BK10" s="268"/>
      <c r="BL10" s="1021" t="s">
        <v>1102</v>
      </c>
      <c r="BM10" s="896"/>
      <c r="BN10" s="978"/>
      <c r="BO10" s="850">
        <v>1992</v>
      </c>
      <c r="BP10" s="224">
        <f>COUNTIFS(C7:BL7,BO10,C5:BL5,BP2)</f>
        <v>0</v>
      </c>
      <c r="BQ10" s="224">
        <f>COUNTIFS(C7:BL7,BO10,C6:BL6,BQ2)</f>
        <v>0</v>
      </c>
      <c r="BR10" s="964"/>
      <c r="BS10" s="850">
        <v>1992</v>
      </c>
      <c r="BT10" s="149">
        <f>COUNTIFS(C7:BL7,BS10)</f>
        <v>0</v>
      </c>
      <c r="BU10" s="622">
        <f t="shared" si="1"/>
        <v>1</v>
      </c>
      <c r="BV10" s="149"/>
      <c r="BW10" s="149"/>
      <c r="BX10" s="149"/>
      <c r="BY10" s="428"/>
      <c r="BZ10" s="364" t="s">
        <v>703</v>
      </c>
      <c r="CA10" s="224">
        <f>COUNTIFS(C5:BL5,BZ10)</f>
        <v>5</v>
      </c>
      <c r="CB10" s="372">
        <f>CA10/CA24</f>
        <v>8.0645161290322578E-2</v>
      </c>
      <c r="CC10" s="372"/>
      <c r="CD10" s="364" t="s">
        <v>1398</v>
      </c>
      <c r="CE10" s="622">
        <f>SUMIFS(C23:BL23,C18:BL18,CE2, C5:BL5,CD10)</f>
        <v>0</v>
      </c>
      <c r="CF10" s="622">
        <f>SUMIFS(C23:BL23,C18:BL18,CF2, C5:BL5,CD10)</f>
        <v>2991</v>
      </c>
      <c r="CG10" s="622">
        <f>SUMIFS(C23:BL23,C18:BL18,CG2, C5:BL5,CD10)</f>
        <v>1365</v>
      </c>
      <c r="CH10" s="42">
        <f>SUMIFS(C23:BL23,C18:BL18,CH2, C5:BL5,CD10)</f>
        <v>1080</v>
      </c>
      <c r="CI10" s="622">
        <f>SUMIFS(C23:BL23,C18:BL18,CI2, C5:BL5,CD10)</f>
        <v>0</v>
      </c>
      <c r="CJ10" s="622">
        <f>SUMIFS(C23:BL23,C18:BL18,CJ2, C5:BL5,CD10)</f>
        <v>0</v>
      </c>
      <c r="CK10" s="622"/>
      <c r="CL10" s="622"/>
      <c r="CM10" s="401"/>
      <c r="CN10" s="364" t="s">
        <v>1398</v>
      </c>
      <c r="CO10" s="224">
        <f>COUNTIFS(C5:BL5,CN10,C18:BL18,CO2)</f>
        <v>0</v>
      </c>
      <c r="CP10" s="224">
        <f>COUNTIFS(C5:BL5,CN10,C18:BL18,CP2)</f>
        <v>4</v>
      </c>
      <c r="CQ10" s="224">
        <f>COUNTIFS(C5:BL5,CN10,C18:BL18,CQ2)</f>
        <v>1</v>
      </c>
      <c r="CR10" s="224">
        <f>COUNTIFS(C5:BL5,CN10,C18:BL18,CR2)</f>
        <v>1</v>
      </c>
      <c r="CS10" s="224">
        <f>COUNTIFS(C5:BL5,CN10,C18:BL18,CS2)</f>
        <v>0</v>
      </c>
      <c r="CT10" s="224">
        <f>COUNTIFS(C5:BL5,CN10,C18:BL18,CT2)</f>
        <v>0</v>
      </c>
      <c r="CU10" s="224">
        <f t="shared" si="0"/>
        <v>6</v>
      </c>
      <c r="CV10" s="428"/>
      <c r="CW10" s="364" t="s">
        <v>1398</v>
      </c>
      <c r="CX10" s="622">
        <f>SUMIFS(C23:BL23,C5:BL5,CW10)</f>
        <v>5436</v>
      </c>
      <c r="CY10" s="956">
        <f>CX10/CX24</f>
        <v>3.2776923550478843E-2</v>
      </c>
      <c r="CZ10" s="224"/>
      <c r="DA10" s="224"/>
      <c r="DB10" s="224"/>
      <c r="DC10" s="428"/>
      <c r="DD10" s="850">
        <v>1992</v>
      </c>
      <c r="DE10" s="622">
        <f>SUMIFS(C23:BL23, C5:BL5, DE2, C7:BL7,DD10)</f>
        <v>0</v>
      </c>
      <c r="DF10" s="622">
        <f>SUMIFS(C23:BL23, C6:BL6, DF2, C7:BL7,DD10)</f>
        <v>0</v>
      </c>
      <c r="DG10" s="224"/>
      <c r="DH10" s="850">
        <v>1992</v>
      </c>
      <c r="DI10" s="622">
        <f t="shared" si="2"/>
        <v>0</v>
      </c>
      <c r="DJ10" s="622">
        <f t="shared" si="3"/>
        <v>0</v>
      </c>
      <c r="DK10" s="224"/>
      <c r="DL10" s="224"/>
      <c r="DM10" s="224"/>
      <c r="DN10" s="224"/>
      <c r="DO10" s="224"/>
      <c r="DP10" s="224"/>
      <c r="DQ10" s="428"/>
      <c r="DR10" s="1016">
        <v>1992</v>
      </c>
      <c r="DS10" s="622">
        <f>SUMIFS(C23:BL23, C7:BL7,DR10)</f>
        <v>0</v>
      </c>
      <c r="DT10" s="622">
        <f t="shared" si="4"/>
        <v>737</v>
      </c>
      <c r="DU10" s="224"/>
      <c r="DV10" s="224"/>
      <c r="DW10" s="428"/>
      <c r="DX10" s="224"/>
      <c r="DY10" s="224"/>
      <c r="DZ10" s="224"/>
      <c r="EA10" s="224"/>
      <c r="EB10" s="224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</row>
    <row r="11" spans="1:162" ht="15" customHeight="1" outlineLevel="1">
      <c r="A11" s="5" t="s">
        <v>3</v>
      </c>
      <c r="B11" s="241" t="s">
        <v>240</v>
      </c>
      <c r="C11" s="29" t="s">
        <v>295</v>
      </c>
      <c r="D11" s="680" t="s">
        <v>780</v>
      </c>
      <c r="E11" s="680" t="s">
        <v>780</v>
      </c>
      <c r="F11" s="680" t="s">
        <v>780</v>
      </c>
      <c r="G11" s="680" t="s">
        <v>780</v>
      </c>
      <c r="H11" s="680" t="s">
        <v>780</v>
      </c>
      <c r="I11" s="38" t="s">
        <v>780</v>
      </c>
      <c r="J11" s="680" t="s">
        <v>780</v>
      </c>
      <c r="K11" s="680" t="s">
        <v>780</v>
      </c>
      <c r="L11" s="680" t="s">
        <v>780</v>
      </c>
      <c r="M11" s="680" t="s">
        <v>780</v>
      </c>
      <c r="N11" s="680" t="s">
        <v>780</v>
      </c>
      <c r="O11" s="680" t="s">
        <v>780</v>
      </c>
      <c r="P11" s="680" t="s">
        <v>780</v>
      </c>
      <c r="Q11" s="680" t="s">
        <v>780</v>
      </c>
      <c r="R11" s="680" t="s">
        <v>780</v>
      </c>
      <c r="S11" s="680" t="s">
        <v>780</v>
      </c>
      <c r="T11" s="680" t="s">
        <v>780</v>
      </c>
      <c r="U11" s="680" t="s">
        <v>780</v>
      </c>
      <c r="V11" s="680" t="s">
        <v>780</v>
      </c>
      <c r="W11" s="680" t="s">
        <v>780</v>
      </c>
      <c r="X11" s="680" t="s">
        <v>780</v>
      </c>
      <c r="Y11" s="680" t="s">
        <v>780</v>
      </c>
      <c r="Z11" s="680" t="s">
        <v>780</v>
      </c>
      <c r="AA11" s="680" t="s">
        <v>780</v>
      </c>
      <c r="AB11" s="680"/>
      <c r="AC11" s="680" t="s">
        <v>780</v>
      </c>
      <c r="AD11" s="680" t="s">
        <v>780</v>
      </c>
      <c r="AE11" s="680" t="s">
        <v>780</v>
      </c>
      <c r="AF11" s="680" t="s">
        <v>780</v>
      </c>
      <c r="AG11" s="680" t="s">
        <v>780</v>
      </c>
      <c r="AH11" s="680" t="s">
        <v>780</v>
      </c>
      <c r="AI11" s="680" t="s">
        <v>780</v>
      </c>
      <c r="AJ11" s="680" t="s">
        <v>780</v>
      </c>
      <c r="AK11" s="680" t="s">
        <v>780</v>
      </c>
      <c r="AL11" s="680"/>
      <c r="AM11" s="680"/>
      <c r="AN11" s="680" t="s">
        <v>780</v>
      </c>
      <c r="AO11" s="680" t="s">
        <v>780</v>
      </c>
      <c r="AP11" s="680" t="s">
        <v>780</v>
      </c>
      <c r="AQ11" s="680" t="s">
        <v>780</v>
      </c>
      <c r="AR11" s="680" t="s">
        <v>780</v>
      </c>
      <c r="AS11" s="680"/>
      <c r="AT11" s="401" t="s">
        <v>592</v>
      </c>
      <c r="AU11" s="26"/>
      <c r="AX11" s="33" t="s">
        <v>780</v>
      </c>
      <c r="AY11" s="65" t="s">
        <v>780</v>
      </c>
      <c r="AZ11" s="107" t="s">
        <v>881</v>
      </c>
      <c r="BB11" s="191" t="s">
        <v>1103</v>
      </c>
      <c r="BC11" s="595" t="s">
        <v>1104</v>
      </c>
      <c r="BD11" s="595"/>
      <c r="BE11" s="191"/>
      <c r="BF11" s="29" t="s">
        <v>294</v>
      </c>
      <c r="BG11" s="29" t="s">
        <v>294</v>
      </c>
      <c r="BI11" s="189"/>
      <c r="BL11" s="1021" t="s">
        <v>1105</v>
      </c>
      <c r="BM11" s="895"/>
      <c r="BN11" s="978"/>
      <c r="BO11" s="850">
        <v>1993</v>
      </c>
      <c r="BP11" s="224">
        <f>COUNTIFS(C7:BL7,BO11,C5:BL5,BP2)</f>
        <v>0</v>
      </c>
      <c r="BQ11" s="224">
        <f>COUNTIFS(C7:BL7,BO11,C6:BL6,BQ2)</f>
        <v>0</v>
      </c>
      <c r="BR11" s="481"/>
      <c r="BS11" s="850">
        <v>1993</v>
      </c>
      <c r="BT11" s="149">
        <f>COUNTIFS(C7:BL7,BS11)</f>
        <v>0</v>
      </c>
      <c r="BU11" s="622">
        <f t="shared" si="1"/>
        <v>1</v>
      </c>
      <c r="BV11" s="843"/>
      <c r="BW11" s="843"/>
      <c r="BX11" s="843"/>
      <c r="BY11" s="428"/>
      <c r="BZ11" s="364" t="s">
        <v>735</v>
      </c>
      <c r="CA11" s="224">
        <f>COUNTIFS(C5:BL5,BZ11)</f>
        <v>2</v>
      </c>
      <c r="CB11" s="372">
        <f>CA11/CA24</f>
        <v>3.2258064516129031E-2</v>
      </c>
      <c r="CC11" s="372"/>
      <c r="CD11" s="364" t="s">
        <v>1413</v>
      </c>
      <c r="CE11" s="622">
        <f>SUMIFS(C23:BL23,C18:BL18,CE2, C5:BL5,CD11)</f>
        <v>0</v>
      </c>
      <c r="CF11" s="622">
        <f>SUMIFS(C23:BL23,C18:BL18,CF2, C5:BL5,CD11)</f>
        <v>885</v>
      </c>
      <c r="CG11" s="622">
        <f>SUMIFS(C23:BL23,C18:BL18,CG2, C5:BL5,CD11)</f>
        <v>1000</v>
      </c>
      <c r="CH11" s="42">
        <f>SUMIFS(C23:BL23,C18:BL18,CH2, C5:BL5,CD11)</f>
        <v>480</v>
      </c>
      <c r="CI11" s="622">
        <f>SUMIFS(C23:BL23,C18:BL18,CI2, C5:BL5,CD11)</f>
        <v>0</v>
      </c>
      <c r="CJ11" s="622">
        <f>SUMIFS(C23:BL23,C18:BL18,CJ2, C5:BL5,CD11)</f>
        <v>0</v>
      </c>
      <c r="CK11" s="622"/>
      <c r="CL11" s="622"/>
      <c r="CN11" s="364" t="s">
        <v>1413</v>
      </c>
      <c r="CO11" s="224">
        <f>COUNTIFS(C5:BL5,CN11,C18:BL18,CO2)</f>
        <v>0</v>
      </c>
      <c r="CP11" s="224">
        <f>COUNTIFS(C5:BL5,CN11,C18:BL18,CP2)</f>
        <v>1</v>
      </c>
      <c r="CQ11" s="224">
        <f>COUNTIFS(C5:BL5,CN11,C18:BL18,CQ2)</f>
        <v>1</v>
      </c>
      <c r="CR11" s="224">
        <f>COUNTIFS(C5:BL5,CN11,C18:BL18,CR2)</f>
        <v>1</v>
      </c>
      <c r="CS11" s="224">
        <f>COUNTIFS(C5:BL5,CN11,C18:BL18,CS2)</f>
        <v>0</v>
      </c>
      <c r="CT11" s="224">
        <f>COUNTIFS(C5:BL5,CN11,C18:BL18,CT2)</f>
        <v>0</v>
      </c>
      <c r="CU11" s="224">
        <f t="shared" si="0"/>
        <v>3</v>
      </c>
      <c r="CV11" s="428"/>
      <c r="CW11" s="364" t="s">
        <v>1413</v>
      </c>
      <c r="CX11" s="622">
        <f>SUMIFS(C23:BL23,C5:BL5,CW11)</f>
        <v>2365</v>
      </c>
      <c r="CY11" s="956">
        <f>CX11/CX24</f>
        <v>1.4260011809581027E-2</v>
      </c>
      <c r="CZ11" s="224"/>
      <c r="DA11" s="224"/>
      <c r="DB11" s="224"/>
      <c r="DC11" s="428"/>
      <c r="DD11" s="850">
        <v>1993</v>
      </c>
      <c r="DE11" s="622">
        <f>SUMIFS(C23:BL23, C5:BL5, DE2, C7:BL7,DD11)</f>
        <v>0</v>
      </c>
      <c r="DF11" s="622">
        <f>SUMIFS(C23:BL23, C6:BL6, DF2, C7:BL7,DD11)</f>
        <v>0</v>
      </c>
      <c r="DG11" s="224"/>
      <c r="DH11" s="850">
        <v>1993</v>
      </c>
      <c r="DI11" s="622">
        <f t="shared" si="2"/>
        <v>0</v>
      </c>
      <c r="DJ11" s="622">
        <f t="shared" si="3"/>
        <v>0</v>
      </c>
      <c r="DK11" s="224"/>
      <c r="DL11" s="224"/>
      <c r="DM11" s="224"/>
      <c r="DN11" s="224"/>
      <c r="DO11" s="224"/>
      <c r="DP11" s="224"/>
      <c r="DQ11" s="428"/>
      <c r="DR11" s="1016">
        <v>1993</v>
      </c>
      <c r="DS11" s="622">
        <f>SUMIFS(C23:BL23, C7:BL7,DR11)</f>
        <v>0</v>
      </c>
      <c r="DT11" s="622">
        <f t="shared" si="4"/>
        <v>737</v>
      </c>
      <c r="DU11" s="224"/>
      <c r="DV11" s="224"/>
      <c r="DW11" s="428"/>
      <c r="DX11" s="224"/>
      <c r="DY11" s="224"/>
      <c r="DZ11" s="224"/>
      <c r="EA11" s="224"/>
      <c r="EB11" s="224"/>
    </row>
    <row r="12" spans="1:162" ht="15" customHeight="1">
      <c r="AX12" s="29"/>
      <c r="BB12" s="181"/>
      <c r="BM12" s="895"/>
      <c r="BN12" s="978"/>
      <c r="BO12" s="850">
        <v>1994</v>
      </c>
      <c r="BP12" s="224">
        <f>COUNTIFS(C7:BL7,BO12,C5:BL5,BP2)</f>
        <v>0</v>
      </c>
      <c r="BQ12" s="224">
        <f>COUNTIFS(C7:BL7,BO12,C6:BL6,BQ2)</f>
        <v>0</v>
      </c>
      <c r="BR12" s="481"/>
      <c r="BS12" s="1016">
        <v>1994</v>
      </c>
      <c r="BT12" s="622">
        <f>COUNTIFS(C7:BL7,BS12)</f>
        <v>1</v>
      </c>
      <c r="BU12" s="622">
        <f t="shared" si="1"/>
        <v>2</v>
      </c>
      <c r="BV12" s="144"/>
      <c r="BW12" s="144"/>
      <c r="BX12" s="144"/>
      <c r="BY12" s="1015"/>
      <c r="BZ12" s="364" t="s">
        <v>1413</v>
      </c>
      <c r="CA12" s="224">
        <f>COUNTIFS(C5:BL5,BZ12)</f>
        <v>3</v>
      </c>
      <c r="CB12" s="372">
        <f>CA12/CA24</f>
        <v>4.8387096774193547E-2</v>
      </c>
      <c r="CC12" s="372"/>
      <c r="CD12" s="364" t="s">
        <v>735</v>
      </c>
      <c r="CE12" s="622">
        <f>SUMIFS(C23:BL23,C18:BL18,CE2, C5:BL5,CD12)</f>
        <v>0</v>
      </c>
      <c r="CF12" s="622">
        <f>SUMIFS(C23:BL23,C18:BL18,CF2, C5:BL5,CD12)</f>
        <v>0</v>
      </c>
      <c r="CG12" s="622">
        <f>SUMIFS(C23:BL23,C18:BL18,CG2, C5:BL5,CD12)</f>
        <v>0</v>
      </c>
      <c r="CH12" s="42">
        <f>SUMIFS(C23:BL23,C18:BL18,CH2, C5:BL5,CD12)</f>
        <v>1208</v>
      </c>
      <c r="CI12" s="622">
        <f>SUMIFS(C23:BL23,C18:BL18,CI2, C5:BL5,CD12)</f>
        <v>0</v>
      </c>
      <c r="CJ12" s="622">
        <f>SUMIFS(C23:BL23,C18:BL18,CJ2, C5:BL5,CD12)</f>
        <v>0</v>
      </c>
      <c r="CK12" s="622"/>
      <c r="CL12" s="622"/>
      <c r="CN12" s="876" t="s">
        <v>735</v>
      </c>
      <c r="CO12" s="622">
        <f>COUNTIFS(C5:BL5,CN12,C18:BL18,CO2)</f>
        <v>0</v>
      </c>
      <c r="CP12" s="622">
        <f>COUNTIFS(C5:BL5,CN12,C18:BL18,CP2)</f>
        <v>0</v>
      </c>
      <c r="CQ12" s="622">
        <f>COUNTIFS(C5:BL5,CN12,C18:BL18,CQ2)</f>
        <v>0</v>
      </c>
      <c r="CR12" s="622">
        <f>COUNTIFS(C5:BL5,CN12,C18:BL18,CR2)</f>
        <v>2</v>
      </c>
      <c r="CS12" s="622">
        <f>COUNTIFS(C5:BL5,CN12,C18:BL18,CS2)</f>
        <v>0</v>
      </c>
      <c r="CT12" s="622">
        <f>COUNTIFS(C5:BL5,CN12,C18:BL18,CT2)</f>
        <v>0</v>
      </c>
      <c r="CU12" s="622">
        <f t="shared" si="0"/>
        <v>2</v>
      </c>
      <c r="CV12" s="1015"/>
      <c r="CW12" s="364" t="s">
        <v>735</v>
      </c>
      <c r="CX12" s="622">
        <f>SUMIFS(C23:BL23,C5:BL5,CW12)</f>
        <v>1208</v>
      </c>
      <c r="CY12" s="956">
        <f>CX12/CX24</f>
        <v>7.2837607889952981E-3</v>
      </c>
      <c r="CZ12" s="843"/>
      <c r="DA12" s="843"/>
      <c r="DB12" s="843"/>
      <c r="DC12" s="1015"/>
      <c r="DD12" s="1018">
        <v>1994</v>
      </c>
      <c r="DE12" s="389">
        <f>SUMIFS(C23:BL23, C5:BL5, DE2, C7:BL7,DD12)</f>
        <v>0</v>
      </c>
      <c r="DF12" s="389">
        <f>SUMIFS(C23:BL23, C6:BL6, DF2, C7:BL7,DD12)</f>
        <v>0</v>
      </c>
      <c r="DG12" s="389"/>
      <c r="DH12" s="1018">
        <v>1994</v>
      </c>
      <c r="DI12" s="622">
        <f t="shared" si="2"/>
        <v>0</v>
      </c>
      <c r="DJ12" s="389">
        <f t="shared" si="3"/>
        <v>0</v>
      </c>
      <c r="DK12" s="843"/>
      <c r="DL12" s="843"/>
      <c r="DM12" s="843"/>
      <c r="DN12" s="843"/>
      <c r="DO12" s="843"/>
      <c r="DP12" s="843"/>
      <c r="DQ12" s="1015"/>
      <c r="DR12" s="1016">
        <v>1994</v>
      </c>
      <c r="DS12" s="843">
        <f>SUMIFS(C23:BL23, C7:BL7,DR12)</f>
        <v>600</v>
      </c>
      <c r="DT12" s="843">
        <f t="shared" si="4"/>
        <v>1337</v>
      </c>
      <c r="DU12" s="843"/>
      <c r="DV12" s="843"/>
      <c r="DW12" s="1015"/>
      <c r="DX12" s="843"/>
      <c r="DY12" s="843"/>
      <c r="DZ12" s="843"/>
      <c r="EA12" s="843"/>
      <c r="EB12" s="843"/>
    </row>
    <row r="13" spans="1:162" s="69" customFormat="1" ht="15" customHeight="1">
      <c r="A13" s="182" t="s">
        <v>67</v>
      </c>
      <c r="B13" s="54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34"/>
      <c r="AU13" s="581"/>
      <c r="AV13" s="68"/>
      <c r="AW13" s="437"/>
      <c r="AX13" s="64"/>
      <c r="AY13" s="437"/>
      <c r="AZ13" s="105"/>
      <c r="BA13" s="589"/>
      <c r="BB13" s="591"/>
      <c r="BC13" s="251"/>
      <c r="BD13" s="251"/>
      <c r="BE13" s="666"/>
      <c r="BI13" s="776"/>
      <c r="BK13" s="326"/>
      <c r="BL13" s="1020"/>
      <c r="BM13" s="895"/>
      <c r="BN13" s="1033"/>
      <c r="BO13" s="850">
        <v>1995</v>
      </c>
      <c r="BP13" s="224">
        <f>COUNTIFS(C7:BL7,BO13,C5:BL5,BP2)</f>
        <v>0</v>
      </c>
      <c r="BQ13" s="224">
        <f>COUNTIFS(C7:BL7,BO13,C6:BL6,BQ2)</f>
        <v>0</v>
      </c>
      <c r="BR13" s="481"/>
      <c r="BS13" s="850">
        <v>1995</v>
      </c>
      <c r="BT13" s="149">
        <f>COUNTIFS(C7:BL7,BS13)</f>
        <v>0</v>
      </c>
      <c r="BU13" s="622">
        <f t="shared" si="1"/>
        <v>2</v>
      </c>
      <c r="BV13" s="144"/>
      <c r="BW13" s="144"/>
      <c r="BX13" s="144"/>
      <c r="BY13" s="428"/>
      <c r="BZ13" s="876" t="s">
        <v>1221</v>
      </c>
      <c r="CA13" s="622">
        <f>COUNTIFS(C5:BL5,BZ13)</f>
        <v>4</v>
      </c>
      <c r="CB13" s="843">
        <f>CA13/CA24</f>
        <v>6.4516129032258063E-2</v>
      </c>
      <c r="CC13" s="843"/>
      <c r="CD13" s="364" t="s">
        <v>1221</v>
      </c>
      <c r="CE13" s="622">
        <f>SUMIFS(C23:BL23,C18:BL18,CE2, C5:BL5,CD13)</f>
        <v>0</v>
      </c>
      <c r="CF13" s="622">
        <f>SUMIFS(C23:BL23,C18:BL18,CF2, C5:BL5,CD13)</f>
        <v>740</v>
      </c>
      <c r="CG13" s="622">
        <f>SUMIFS(C23:BL23,C18:BL18,CG2, C5:BL5,CD13)</f>
        <v>2970</v>
      </c>
      <c r="CH13" s="42">
        <f>SUMIFS(C23:BL23,C18:BL18,CH2, C5:BL5,CD13)</f>
        <v>0</v>
      </c>
      <c r="CI13" s="622">
        <f>SUMIFS(C23:BL23,C18:BL18,CI2, C5:BL5,CD13)</f>
        <v>0</v>
      </c>
      <c r="CJ13" s="622">
        <f>SUMIFS(C23:BL23,C18:BL18,CJ2, C5:BL5,CD13)</f>
        <v>0</v>
      </c>
      <c r="CK13" s="622"/>
      <c r="CL13" s="622"/>
      <c r="CM13" s="401"/>
      <c r="CN13" s="364" t="s">
        <v>1221</v>
      </c>
      <c r="CO13" s="224">
        <f>COUNTIFS(C5:BL5,CN13,C18:BL18,CO2)</f>
        <v>0</v>
      </c>
      <c r="CP13" s="224">
        <f>COUNTIFS(C5:BL5,CN13,C18:BL18,CP2)</f>
        <v>1</v>
      </c>
      <c r="CQ13" s="224">
        <f>COUNTIFS(C5:BL5,CN13,C18:BL18,CQ2)</f>
        <v>3</v>
      </c>
      <c r="CR13" s="224">
        <f>COUNTIFS(C5:BL5,CN13,C18:BL18,CR2)</f>
        <v>0</v>
      </c>
      <c r="CS13" s="224">
        <f>COUNTIFS(C5:BL5,CN13,C18:BL18,CS2)</f>
        <v>0</v>
      </c>
      <c r="CT13" s="224">
        <f>COUNTIFS(C5:BL5,CN13,C18:BL18,CT2)</f>
        <v>0</v>
      </c>
      <c r="CU13" s="224">
        <f t="shared" si="0"/>
        <v>4</v>
      </c>
      <c r="CV13" s="401"/>
      <c r="CW13" s="876" t="s">
        <v>1221</v>
      </c>
      <c r="CX13" s="622">
        <f>SUMIFS(C23:BL23,C5:BL5,CW13)</f>
        <v>3710</v>
      </c>
      <c r="CY13" s="956">
        <f>CX13/CX24</f>
        <v>2.2369828250970659E-2</v>
      </c>
      <c r="CZ13" s="188"/>
      <c r="DA13" s="188"/>
      <c r="DB13" s="188"/>
      <c r="DC13" s="401"/>
      <c r="DD13" s="850">
        <v>1995</v>
      </c>
      <c r="DE13" s="622">
        <f>SUMIFS(C23:BL23, C5:BL5, DE2, C7:BL7,DD13)</f>
        <v>0</v>
      </c>
      <c r="DF13" s="622">
        <f>SUMIFS(C23:BL23, C6:BL6, DF2, C7:BL7,DD13)</f>
        <v>0</v>
      </c>
      <c r="DG13" s="224"/>
      <c r="DH13" s="850">
        <v>1995</v>
      </c>
      <c r="DI13" s="622">
        <f t="shared" si="2"/>
        <v>0</v>
      </c>
      <c r="DJ13" s="622">
        <f t="shared" si="3"/>
        <v>0</v>
      </c>
      <c r="DK13" s="224"/>
      <c r="DL13" s="224"/>
      <c r="DM13" s="224"/>
      <c r="DN13" s="224"/>
      <c r="DO13" s="224"/>
      <c r="DP13" s="224"/>
      <c r="DQ13" s="428"/>
      <c r="DR13" s="1016">
        <v>1995</v>
      </c>
      <c r="DS13" s="622">
        <f>SUMIFS(C23:BL23, C7:BL7,DR13)</f>
        <v>0</v>
      </c>
      <c r="DT13" s="622">
        <f t="shared" si="4"/>
        <v>1337</v>
      </c>
      <c r="DU13" s="188"/>
      <c r="DV13" s="188"/>
      <c r="DW13" s="401"/>
      <c r="DX13" s="188"/>
      <c r="DY13" s="188"/>
      <c r="DZ13" s="188"/>
      <c r="EA13" s="188"/>
      <c r="EB13" s="188"/>
      <c r="EC13" s="188"/>
      <c r="ED13" s="188"/>
      <c r="EE13" s="188"/>
      <c r="EF13" s="188"/>
      <c r="EG13" s="188"/>
      <c r="EH13" s="188"/>
      <c r="EI13" s="188"/>
      <c r="EJ13" s="188"/>
      <c r="EK13" s="188"/>
      <c r="EL13" s="188"/>
      <c r="EM13" s="188"/>
      <c r="EN13" s="188"/>
      <c r="EO13" s="188"/>
      <c r="EP13" s="188"/>
      <c r="EQ13" s="188"/>
      <c r="ER13" s="188"/>
      <c r="ES13" s="188"/>
      <c r="ET13" s="188"/>
      <c r="EU13" s="188"/>
      <c r="EV13" s="188"/>
      <c r="EW13" s="188"/>
      <c r="EX13" s="188"/>
      <c r="EY13" s="188"/>
      <c r="EZ13" s="188"/>
      <c r="FA13" s="188"/>
      <c r="FB13" s="188"/>
      <c r="FC13" s="188"/>
      <c r="FD13" s="188"/>
      <c r="FE13" s="188"/>
      <c r="FF13" s="326"/>
    </row>
    <row r="14" spans="1:162" s="66" customFormat="1" ht="15" customHeight="1" outlineLevel="1">
      <c r="A14" s="184" t="s">
        <v>68</v>
      </c>
      <c r="B14" s="244" t="s">
        <v>241</v>
      </c>
      <c r="C14" s="403">
        <v>1290</v>
      </c>
      <c r="D14" s="403">
        <v>750</v>
      </c>
      <c r="E14" s="403"/>
      <c r="F14" s="403"/>
      <c r="G14" s="403"/>
      <c r="H14" s="403"/>
      <c r="I14" s="403">
        <v>70</v>
      </c>
      <c r="J14" s="403"/>
      <c r="K14" s="403">
        <v>580</v>
      </c>
      <c r="L14" s="403"/>
      <c r="M14" s="403"/>
      <c r="N14" s="403"/>
      <c r="O14" s="403">
        <v>910</v>
      </c>
      <c r="P14" s="403"/>
      <c r="Q14" s="403"/>
      <c r="R14" s="403"/>
      <c r="S14" s="403"/>
      <c r="T14" s="403"/>
      <c r="U14" s="403"/>
      <c r="V14" s="403"/>
      <c r="W14" s="403"/>
      <c r="X14" s="403"/>
      <c r="Y14" s="403">
        <v>1490</v>
      </c>
      <c r="Z14" s="403">
        <v>390</v>
      </c>
      <c r="AA14" s="856" t="s">
        <v>1733</v>
      </c>
      <c r="AB14" s="403"/>
      <c r="AC14" s="403"/>
      <c r="AD14" s="403"/>
      <c r="AE14" s="403">
        <v>410</v>
      </c>
      <c r="AF14" s="403"/>
      <c r="AG14" s="403"/>
      <c r="AH14" s="403"/>
      <c r="AI14" s="403"/>
      <c r="AJ14" s="403"/>
      <c r="AK14" s="403"/>
      <c r="AL14" s="403">
        <v>1320</v>
      </c>
      <c r="AM14" s="403">
        <v>730</v>
      </c>
      <c r="AN14" s="403">
        <v>930</v>
      </c>
      <c r="AO14" s="403"/>
      <c r="AP14" s="403"/>
      <c r="AQ14" s="403"/>
      <c r="AR14" s="403"/>
      <c r="AS14" s="856">
        <v>810</v>
      </c>
      <c r="AT14" s="403">
        <v>435</v>
      </c>
      <c r="AU14" s="42">
        <v>750</v>
      </c>
      <c r="AV14" s="37"/>
      <c r="AW14" s="186"/>
      <c r="AX14" s="403">
        <v>1723</v>
      </c>
      <c r="AY14" s="186"/>
      <c r="AZ14" s="255"/>
      <c r="BA14" s="72"/>
      <c r="BB14" s="216">
        <v>836</v>
      </c>
      <c r="BC14" s="601">
        <v>702</v>
      </c>
      <c r="BD14" s="601"/>
      <c r="BE14" s="660"/>
      <c r="BF14" s="38">
        <v>739</v>
      </c>
      <c r="BG14" s="38">
        <v>552</v>
      </c>
      <c r="BH14" s="38"/>
      <c r="BI14" s="83"/>
      <c r="BJ14" s="38"/>
      <c r="BK14" s="275"/>
      <c r="BL14" s="1024">
        <v>427</v>
      </c>
      <c r="BM14" s="897"/>
      <c r="BN14" s="980"/>
      <c r="BO14" s="850">
        <v>1996</v>
      </c>
      <c r="BP14" s="224">
        <f>COUNTIFS(C7:BL7,BO14,C5:BL5,BP2)</f>
        <v>0</v>
      </c>
      <c r="BQ14" s="224">
        <f>COUNTIFS(C7:BL7,BO14,C6:BL6,BQ2)</f>
        <v>1</v>
      </c>
      <c r="BR14" s="1015"/>
      <c r="BS14" s="850">
        <v>1996</v>
      </c>
      <c r="BT14" s="149">
        <f>COUNTIFS(C7:BL7,BS14)</f>
        <v>1</v>
      </c>
      <c r="BU14" s="622">
        <f t="shared" si="1"/>
        <v>3</v>
      </c>
      <c r="BV14" s="144"/>
      <c r="BW14" s="144"/>
      <c r="BX14" s="144"/>
      <c r="BY14" s="401"/>
      <c r="BZ14" s="876" t="s">
        <v>1839</v>
      </c>
      <c r="CA14" s="622">
        <f>COUNTIFS(C5:BL5,BZ14)</f>
        <v>1</v>
      </c>
      <c r="CB14" s="843">
        <f>CA14/CA24</f>
        <v>1.6129032258064516E-2</v>
      </c>
      <c r="CC14" s="843"/>
      <c r="CD14" s="876" t="s">
        <v>1839</v>
      </c>
      <c r="CE14" s="622">
        <f>SUMIFS(C23:BL23,C18:BL18,CE2, C5:BL5,CD14)</f>
        <v>0</v>
      </c>
      <c r="CF14" s="622">
        <f>SUMIFS(D23:BM23,D18:BM18,CF2, D5:BM5,CD14)</f>
        <v>515</v>
      </c>
      <c r="CG14" s="622">
        <f>SUMIFS(C23:BL23,C18:BL18,CG2, C5:BL5,CD14)</f>
        <v>0</v>
      </c>
      <c r="CH14" s="42">
        <f>SUMIFS(F23:BR23,F18:BR18,CH2, F5:BR5,CD14)</f>
        <v>0</v>
      </c>
      <c r="CI14" s="622">
        <f>SUMIFS(C23:BL23,C18:BL18,CI2, C5:BL5,CD14)</f>
        <v>0</v>
      </c>
      <c r="CJ14" s="622">
        <f>SUMIFS(C23:BL23,C18:BL18,CJ2, C5:BL5,CD14)</f>
        <v>0</v>
      </c>
      <c r="CK14" s="622"/>
      <c r="CL14" s="622"/>
      <c r="CM14" s="401"/>
      <c r="CN14" s="876" t="s">
        <v>1839</v>
      </c>
      <c r="CO14" s="224">
        <f>COUNTIFS(C5:BL5,CN14,C18:BL18,CO2)</f>
        <v>0</v>
      </c>
      <c r="CP14" s="224">
        <f>COUNTIFS(C5:BL5,CN14,C18:BL18,CP2)</f>
        <v>1</v>
      </c>
      <c r="CQ14" s="224">
        <f>COUNTIFS(C5:BL5,CN14,C18:BL18,CQ2)</f>
        <v>0</v>
      </c>
      <c r="CR14" s="224">
        <f>COUNTIFS(C5:BL5,CN14,C18:BL18,CR2)</f>
        <v>0</v>
      </c>
      <c r="CS14" s="224">
        <f>COUNTIFS(C5:BL5,CN14,C18:BL18,CS2)</f>
        <v>0</v>
      </c>
      <c r="CT14" s="224">
        <f>COUNTIFS(C5:BL5,CN14,C18:BL18,CT2)</f>
        <v>0</v>
      </c>
      <c r="CU14" s="620">
        <f t="shared" si="0"/>
        <v>1</v>
      </c>
      <c r="CV14" s="401"/>
      <c r="CW14" s="876" t="s">
        <v>1839</v>
      </c>
      <c r="CX14" s="622">
        <f>SUMIFS(C23:BL23,C5:BL5,CW14)</f>
        <v>515</v>
      </c>
      <c r="CY14" s="956">
        <f>CX14/CX24</f>
        <v>3.1052457006064391E-3</v>
      </c>
      <c r="CZ14" s="188"/>
      <c r="DA14" s="188"/>
      <c r="DB14" s="188"/>
      <c r="DC14" s="401"/>
      <c r="DD14" s="850">
        <v>1996</v>
      </c>
      <c r="DE14" s="622">
        <f>SUMIFS(C23:BL23, C5:BL5, DE2, C7:BL7,DD14)</f>
        <v>0</v>
      </c>
      <c r="DF14" s="622">
        <f>SUMIFS(C23:BL23, C6:BL6, DF2, C7:BL7,DD14)</f>
        <v>1316</v>
      </c>
      <c r="DG14" s="188"/>
      <c r="DH14" s="850">
        <v>1996</v>
      </c>
      <c r="DI14" s="622">
        <f t="shared" si="2"/>
        <v>0</v>
      </c>
      <c r="DJ14" s="622">
        <f t="shared" si="3"/>
        <v>1316</v>
      </c>
      <c r="DK14" s="188"/>
      <c r="DL14" s="188"/>
      <c r="DM14" s="188"/>
      <c r="DN14" s="188"/>
      <c r="DO14" s="188"/>
      <c r="DP14" s="188"/>
      <c r="DQ14" s="401"/>
      <c r="DR14" s="1016">
        <v>1996</v>
      </c>
      <c r="DS14" s="622">
        <f>SUMIFS(C23:BL23, C7:BL7,DR14)</f>
        <v>1316</v>
      </c>
      <c r="DT14" s="622">
        <f t="shared" si="4"/>
        <v>2653</v>
      </c>
      <c r="DU14" s="188"/>
      <c r="DV14" s="188"/>
      <c r="DW14" s="401"/>
      <c r="DX14" s="188"/>
      <c r="DY14" s="188"/>
      <c r="DZ14" s="188"/>
      <c r="EA14" s="188"/>
      <c r="EB14" s="188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</row>
    <row r="15" spans="1:162" s="66" customFormat="1" ht="15" customHeight="1" outlineLevel="1">
      <c r="A15" s="184" t="s">
        <v>69</v>
      </c>
      <c r="B15" s="244" t="s">
        <v>242</v>
      </c>
      <c r="C15" s="403">
        <v>4200</v>
      </c>
      <c r="D15" s="403">
        <v>4313</v>
      </c>
      <c r="E15" s="403"/>
      <c r="F15" s="403"/>
      <c r="G15" s="403"/>
      <c r="H15" s="403"/>
      <c r="I15" s="403">
        <v>56</v>
      </c>
      <c r="J15" s="403"/>
      <c r="K15" s="403">
        <v>432</v>
      </c>
      <c r="L15" s="403"/>
      <c r="M15" s="403"/>
      <c r="N15" s="403"/>
      <c r="O15" s="403">
        <v>480</v>
      </c>
      <c r="P15" s="403"/>
      <c r="Q15" s="403"/>
      <c r="R15" s="403"/>
      <c r="S15" s="403"/>
      <c r="T15" s="403"/>
      <c r="U15" s="403"/>
      <c r="V15" s="403"/>
      <c r="W15" s="403"/>
      <c r="X15" s="403"/>
      <c r="Y15" s="403">
        <v>1130</v>
      </c>
      <c r="Z15" s="403">
        <v>590</v>
      </c>
      <c r="AA15" s="403">
        <v>300</v>
      </c>
      <c r="AB15" s="403"/>
      <c r="AC15" s="403"/>
      <c r="AD15" s="403"/>
      <c r="AE15" s="403">
        <v>255</v>
      </c>
      <c r="AF15" s="403"/>
      <c r="AG15" s="403"/>
      <c r="AH15" s="403"/>
      <c r="AI15" s="403"/>
      <c r="AJ15" s="403"/>
      <c r="AK15" s="403"/>
      <c r="AL15" s="403">
        <v>51800</v>
      </c>
      <c r="AM15" s="403">
        <v>729</v>
      </c>
      <c r="AN15" s="403">
        <v>876</v>
      </c>
      <c r="AO15" s="403"/>
      <c r="AP15" s="403"/>
      <c r="AQ15" s="403"/>
      <c r="AR15" s="403"/>
      <c r="AS15" s="403">
        <v>599</v>
      </c>
      <c r="AT15" s="403">
        <v>229</v>
      </c>
      <c r="AU15" s="42">
        <v>4313</v>
      </c>
      <c r="AV15" s="37"/>
      <c r="AW15" s="186"/>
      <c r="AX15" s="403">
        <v>8959</v>
      </c>
      <c r="AY15" s="186"/>
      <c r="AZ15" s="255"/>
      <c r="BA15" s="72"/>
      <c r="BB15" s="216">
        <v>327712</v>
      </c>
      <c r="BC15" s="601">
        <v>421</v>
      </c>
      <c r="BD15" s="601"/>
      <c r="BE15" s="660"/>
      <c r="BF15" s="38"/>
      <c r="BG15" s="38"/>
      <c r="BH15" s="38"/>
      <c r="BI15" s="83"/>
      <c r="BJ15" s="38"/>
      <c r="BK15" s="275"/>
      <c r="BL15" s="1024">
        <v>1558</v>
      </c>
      <c r="BM15" s="897"/>
      <c r="BN15" s="978"/>
      <c r="BO15" s="850">
        <v>1997</v>
      </c>
      <c r="BP15" s="224">
        <f>COUNTIFS(C7:BL7,BO15,C5:BL5,BP2)</f>
        <v>0</v>
      </c>
      <c r="BQ15" s="224">
        <f>COUNTIFS(C7:BL7,BO15,C6:BL6,BQ2)</f>
        <v>0</v>
      </c>
      <c r="BR15" s="508"/>
      <c r="BS15" s="850">
        <v>1997</v>
      </c>
      <c r="BT15" s="149">
        <f>COUNTIFS(C7:BL7,BS15)</f>
        <v>0</v>
      </c>
      <c r="BU15" s="622">
        <f t="shared" si="1"/>
        <v>3</v>
      </c>
      <c r="BV15" s="144"/>
      <c r="BW15" s="144"/>
      <c r="BX15" s="144"/>
      <c r="BY15" s="401"/>
      <c r="BZ15" s="876" t="s">
        <v>1778</v>
      </c>
      <c r="CA15" s="622">
        <f>COUNTIFS(C5:BL5,BZ15)</f>
        <v>1</v>
      </c>
      <c r="CB15" s="843">
        <f>CA15/CA24</f>
        <v>1.6129032258064516E-2</v>
      </c>
      <c r="CC15" s="843"/>
      <c r="CD15" s="876" t="s">
        <v>1778</v>
      </c>
      <c r="CE15" s="622">
        <f>SUMIFS(C23:BL23,C18:BL18,CE2, C5:BL5,CD15)</f>
        <v>0</v>
      </c>
      <c r="CF15" s="622">
        <f>SUMIFS(D23:BM23,D18:BM18,CF2, D5:BM5,CD15)</f>
        <v>0</v>
      </c>
      <c r="CG15" s="622">
        <f>SUMIFS(C23:BL23,C18:BL18,CG2, C5:BL5,CD15)</f>
        <v>580</v>
      </c>
      <c r="CH15" s="42">
        <f>SUMIFS(F23:BR23,F18:BR18,CH2, F5:BR5,CD15)</f>
        <v>0</v>
      </c>
      <c r="CI15" s="622">
        <f>SUMIFS(C23:BL23,C18:BL18,CI2, C5:BL5,CD15)</f>
        <v>0</v>
      </c>
      <c r="CJ15" s="622">
        <f>SUMIFS(C23:BL23,C18:BL18,CJ2, C5:BL5,CD15)</f>
        <v>0</v>
      </c>
      <c r="CK15" s="188"/>
      <c r="CL15" s="188"/>
      <c r="CM15" s="401"/>
      <c r="CN15" s="876" t="s">
        <v>1778</v>
      </c>
      <c r="CO15" s="224">
        <f>COUNTIFS(C5:BL5,CN15,C18:BL18,CO2)</f>
        <v>0</v>
      </c>
      <c r="CP15" s="224">
        <f>COUNTIFS(C5:BL5,CN15,C18:BL18,CP2)</f>
        <v>0</v>
      </c>
      <c r="CQ15" s="224">
        <f>COUNTIFS(C5:BL5,CN15,C18:BL18,CQ2)</f>
        <v>1</v>
      </c>
      <c r="CR15" s="224">
        <f>COUNTIFS(C5:BL5,CN15,C18:BL18,CR2)</f>
        <v>0</v>
      </c>
      <c r="CS15" s="224">
        <f>COUNTIFS(C5:BL5,CN15,C18:BL18,CS2)</f>
        <v>0</v>
      </c>
      <c r="CT15" s="224">
        <f>COUNTIFS(C5:BL5,CN15,C18:BL18,CT2)</f>
        <v>0</v>
      </c>
      <c r="CU15" s="224">
        <f t="shared" si="0"/>
        <v>1</v>
      </c>
      <c r="CV15" s="401"/>
      <c r="CW15" s="876" t="s">
        <v>1778</v>
      </c>
      <c r="CX15" s="622">
        <f>SUMIFS(C23:BL23,C5:BL5,CW15)</f>
        <v>580</v>
      </c>
      <c r="CY15" s="956">
        <f>CX15/CX24</f>
        <v>3.4971699152460869E-3</v>
      </c>
      <c r="CZ15" s="397"/>
      <c r="DA15" s="188"/>
      <c r="DB15" s="188"/>
      <c r="DC15" s="401"/>
      <c r="DD15" s="850">
        <v>1997</v>
      </c>
      <c r="DE15" s="622">
        <f>SUMIFS(C23:BL23, C5:BL5, DE2, C7:BL7,DD15)</f>
        <v>0</v>
      </c>
      <c r="DF15" s="622">
        <f>SUMIFS(C23:BL23, C6:BL6, DF2, C7:BL7,DD15)</f>
        <v>0</v>
      </c>
      <c r="DG15" s="188"/>
      <c r="DH15" s="850">
        <v>1997</v>
      </c>
      <c r="DI15" s="622">
        <f>DI14+DE15</f>
        <v>0</v>
      </c>
      <c r="DJ15" s="622">
        <f>DJ14+DF15</f>
        <v>1316</v>
      </c>
      <c r="DK15" s="188"/>
      <c r="DL15" s="188"/>
      <c r="DM15" s="188"/>
      <c r="DN15" s="188"/>
      <c r="DO15" s="188"/>
      <c r="DP15" s="188"/>
      <c r="DQ15" s="401"/>
      <c r="DR15" s="1016">
        <v>1997</v>
      </c>
      <c r="DS15" s="622">
        <f>SUMIFS(C23:BL23, C7:BL7,DR15)</f>
        <v>0</v>
      </c>
      <c r="DT15" s="622">
        <f>DT14+DS15</f>
        <v>2653</v>
      </c>
      <c r="DU15" s="188"/>
      <c r="DV15" s="188"/>
      <c r="DW15" s="401"/>
      <c r="DX15" s="188"/>
      <c r="DY15" s="188"/>
      <c r="DZ15" s="188"/>
      <c r="EA15" s="188"/>
      <c r="EB15" s="188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</row>
    <row r="16" spans="1:162" s="66" customFormat="1" ht="15" customHeight="1">
      <c r="A16" s="65" t="s">
        <v>1642</v>
      </c>
      <c r="B16" s="241" t="s">
        <v>1643</v>
      </c>
      <c r="C16" s="37"/>
      <c r="D16" s="37">
        <v>4025</v>
      </c>
      <c r="E16" s="37">
        <v>1890</v>
      </c>
      <c r="F16" s="37">
        <v>700</v>
      </c>
      <c r="G16" s="37">
        <v>378</v>
      </c>
      <c r="H16" s="37">
        <v>324</v>
      </c>
      <c r="I16" s="37">
        <v>537</v>
      </c>
      <c r="J16" s="37">
        <v>955</v>
      </c>
      <c r="K16" s="37">
        <v>520</v>
      </c>
      <c r="L16" s="37">
        <v>5462</v>
      </c>
      <c r="M16" s="37">
        <v>357</v>
      </c>
      <c r="N16" s="37">
        <v>480</v>
      </c>
      <c r="O16" s="37">
        <v>370</v>
      </c>
      <c r="P16" s="37">
        <v>360</v>
      </c>
      <c r="Q16" s="37">
        <v>406</v>
      </c>
      <c r="R16" s="37">
        <v>420</v>
      </c>
      <c r="S16" s="37">
        <v>448</v>
      </c>
      <c r="T16" s="37">
        <v>385</v>
      </c>
      <c r="U16" s="37">
        <v>604</v>
      </c>
      <c r="V16" s="37">
        <v>5222</v>
      </c>
      <c r="W16" s="37">
        <v>514</v>
      </c>
      <c r="X16" s="37">
        <v>441</v>
      </c>
      <c r="Y16" s="37">
        <v>532</v>
      </c>
      <c r="Z16" s="37">
        <v>1050</v>
      </c>
      <c r="AA16" s="37">
        <v>336</v>
      </c>
      <c r="AB16" s="37">
        <v>516</v>
      </c>
      <c r="AC16" s="37">
        <v>1064</v>
      </c>
      <c r="AD16" s="37"/>
      <c r="AE16" s="37">
        <v>360</v>
      </c>
      <c r="AF16" s="37">
        <v>1330</v>
      </c>
      <c r="AG16" s="37">
        <v>398</v>
      </c>
      <c r="AH16" s="37">
        <v>630</v>
      </c>
      <c r="AI16" s="37">
        <v>9000</v>
      </c>
      <c r="AJ16" s="37">
        <v>330</v>
      </c>
      <c r="AK16" s="37">
        <v>602</v>
      </c>
      <c r="AL16" s="37">
        <v>27510</v>
      </c>
      <c r="AM16" s="37">
        <v>696</v>
      </c>
      <c r="AN16" s="37">
        <v>660</v>
      </c>
      <c r="AO16" s="37">
        <v>1225</v>
      </c>
      <c r="AP16" s="37">
        <v>1323</v>
      </c>
      <c r="AQ16" s="37">
        <v>518</v>
      </c>
      <c r="AR16" s="37">
        <v>921</v>
      </c>
      <c r="AS16" s="37"/>
      <c r="AT16" s="37"/>
      <c r="AU16" s="186"/>
      <c r="AV16" s="37"/>
      <c r="AW16" s="186"/>
      <c r="AX16" s="38"/>
      <c r="AY16" s="186"/>
      <c r="AZ16" s="255"/>
      <c r="BA16" s="72"/>
      <c r="BC16" s="38"/>
      <c r="BD16" s="38"/>
      <c r="BE16" s="83"/>
      <c r="BF16" s="38"/>
      <c r="BG16" s="38"/>
      <c r="BH16" s="38"/>
      <c r="BI16" s="85"/>
      <c r="BJ16" s="38"/>
      <c r="BK16" s="275"/>
      <c r="BL16" s="265"/>
      <c r="BM16" s="897"/>
      <c r="BN16" s="978"/>
      <c r="BO16" s="850">
        <v>1998</v>
      </c>
      <c r="BP16" s="224">
        <f>COUNTIFS(C7:BL7,BO16,C5:BL5,BP2)</f>
        <v>0</v>
      </c>
      <c r="BQ16" s="224">
        <f>COUNTIFS(C7:BL7,BO16,C6:BL6,BQ2)</f>
        <v>0</v>
      </c>
      <c r="BR16" s="481"/>
      <c r="BS16" s="850">
        <v>1998</v>
      </c>
      <c r="BT16" s="149">
        <f>COUNTIFS(C7:BL7,BS16)</f>
        <v>0</v>
      </c>
      <c r="BU16" s="622">
        <f t="shared" si="1"/>
        <v>3</v>
      </c>
      <c r="BV16" s="149"/>
      <c r="BW16" s="149"/>
      <c r="BX16" s="149"/>
      <c r="BY16" s="401"/>
      <c r="BZ16" s="876" t="s">
        <v>1222</v>
      </c>
      <c r="CA16" s="622">
        <f>COUNTIFS(C5:BL5,BZ16)</f>
        <v>1</v>
      </c>
      <c r="CB16" s="843">
        <f>CA16/CA24</f>
        <v>1.6129032258064516E-2</v>
      </c>
      <c r="CC16" s="843"/>
      <c r="CD16" s="876" t="s">
        <v>1222</v>
      </c>
      <c r="CE16" s="622">
        <f>SUMIFS(C23:BL23,C18:BL18,CE2, C5:BL5,CD16)</f>
        <v>0</v>
      </c>
      <c r="CF16" s="622">
        <f>SUMIFS(D23:BM23,D18:BM18,CF2, D5:BM5,CD16)</f>
        <v>0</v>
      </c>
      <c r="CG16" s="622">
        <f>SUMIFS(C23:BL23,C18:BL18,CG2, C5:BL5,CD16)</f>
        <v>600</v>
      </c>
      <c r="CH16" s="42">
        <f>SUMIFS(F23:BR23,F18:BR18,CH2, F5:BR5,CD16)</f>
        <v>0</v>
      </c>
      <c r="CI16" s="622">
        <f>SUMIFS(C23:BL23,C18:BL18,CI2, C5:BL5,CD16)</f>
        <v>0</v>
      </c>
      <c r="CJ16" s="622">
        <f>SUMIFS(C23:BL23,C18:BL18,CJ2, C5:BL5,CD16)</f>
        <v>0</v>
      </c>
      <c r="CK16" s="188"/>
      <c r="CL16" s="188"/>
      <c r="CM16" s="401"/>
      <c r="CN16" s="876" t="s">
        <v>1222</v>
      </c>
      <c r="CO16" s="224">
        <f>COUNTIFS(C5:BL5,CN16,C18:BL18,CO2)</f>
        <v>0</v>
      </c>
      <c r="CP16" s="224">
        <f>COUNTIFS(C5:BL5,CN16,C18:BL18,CP2)</f>
        <v>0</v>
      </c>
      <c r="CQ16" s="224">
        <f>COUNTIFS(C5:BL5,CN16,C18:BL18,CQ2)</f>
        <v>1</v>
      </c>
      <c r="CR16" s="224">
        <f>COUNTIFS(C5:BL5,CN16,C18:BL18,CR2)</f>
        <v>0</v>
      </c>
      <c r="CS16" s="224">
        <f>COUNTIFS(C5:BL5,CN16,C18:BL18,CS2)</f>
        <v>0</v>
      </c>
      <c r="CT16" s="224">
        <f>COUNTIFS(C5:BL5,CN16,C18:BL18,CT2)</f>
        <v>0</v>
      </c>
      <c r="CU16" s="224">
        <f t="shared" si="0"/>
        <v>1</v>
      </c>
      <c r="CV16" s="928"/>
      <c r="CW16" s="876" t="s">
        <v>1222</v>
      </c>
      <c r="CX16" s="622">
        <f>SUMIFS(C23:BL23,C5:BL5,CW16)</f>
        <v>600</v>
      </c>
      <c r="CY16" s="956">
        <f>CX16/CX24</f>
        <v>3.6177619812890554E-3</v>
      </c>
      <c r="CZ16" s="224"/>
      <c r="DA16" s="224"/>
      <c r="DB16" s="188"/>
      <c r="DC16" s="401"/>
      <c r="DD16" s="850">
        <v>1998</v>
      </c>
      <c r="DE16" s="622">
        <f>SUMIFS(C23:BL23, C5:BL5, DE2, C7:BL7,DD16)</f>
        <v>0</v>
      </c>
      <c r="DF16" s="622">
        <f>SUMIFS(C23:BL23, C6:BL6, DF2, C7:BL7,DD16)</f>
        <v>0</v>
      </c>
      <c r="DG16" s="188"/>
      <c r="DH16" s="850">
        <v>1998</v>
      </c>
      <c r="DI16" s="622">
        <f>DI15+DE16</f>
        <v>0</v>
      </c>
      <c r="DJ16" s="622">
        <f>DJ15+DF16</f>
        <v>1316</v>
      </c>
      <c r="DK16" s="188"/>
      <c r="DL16" s="188"/>
      <c r="DM16" s="188"/>
      <c r="DN16" s="188"/>
      <c r="DO16" s="188"/>
      <c r="DP16" s="188"/>
      <c r="DQ16" s="401"/>
      <c r="DR16" s="1016">
        <v>1998</v>
      </c>
      <c r="DS16" s="622">
        <f>SUMIFS(C23:BL23, C7:BL7,DR16)</f>
        <v>0</v>
      </c>
      <c r="DT16" s="622">
        <f>DT15+DS16</f>
        <v>2653</v>
      </c>
      <c r="DU16" s="188"/>
      <c r="DV16" s="188"/>
      <c r="DW16" s="401"/>
      <c r="DX16" s="188"/>
      <c r="DY16" s="188"/>
      <c r="DZ16" s="188"/>
      <c r="EA16" s="188"/>
      <c r="EB16" s="188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</row>
    <row r="17" spans="1:162" s="69" customFormat="1" ht="15" customHeight="1">
      <c r="A17" s="182" t="s">
        <v>10</v>
      </c>
      <c r="B17" s="54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34"/>
      <c r="AU17" s="581"/>
      <c r="AV17" s="68"/>
      <c r="AW17" s="437"/>
      <c r="AX17" s="64"/>
      <c r="AY17" s="437"/>
      <c r="AZ17" s="105"/>
      <c r="BA17" s="589"/>
      <c r="BB17" s="591"/>
      <c r="BC17" s="251"/>
      <c r="BD17" s="251"/>
      <c r="BE17" s="666"/>
      <c r="BI17" s="776"/>
      <c r="BK17" s="326"/>
      <c r="BL17" s="1020"/>
      <c r="BM17" s="895"/>
      <c r="BN17" s="978"/>
      <c r="BO17" s="850">
        <v>1999</v>
      </c>
      <c r="BP17" s="224">
        <f>COUNTIFS(C7:BL7,BO17,C5:BL5,BP2)</f>
        <v>0</v>
      </c>
      <c r="BQ17" s="224">
        <f>COUNTIFS(C7:BL7,BO17,C6:BL6,BQ2)</f>
        <v>3</v>
      </c>
      <c r="BR17" s="481"/>
      <c r="BS17" s="850">
        <v>1999</v>
      </c>
      <c r="BT17" s="149">
        <f>COUNTIFS(C7:BL7,BS17)</f>
        <v>3</v>
      </c>
      <c r="BU17" s="622">
        <f t="shared" si="1"/>
        <v>6</v>
      </c>
      <c r="BV17" s="149"/>
      <c r="BW17" s="149"/>
      <c r="BX17" s="149"/>
      <c r="BY17" s="401"/>
      <c r="BZ17" s="870" t="s">
        <v>1841</v>
      </c>
      <c r="CA17" s="622">
        <f>COUNTIFS(C5:BL5,BZ17)</f>
        <v>1</v>
      </c>
      <c r="CB17" s="843">
        <f>CA17/CA24</f>
        <v>1.6129032258064516E-2</v>
      </c>
      <c r="CC17" s="843"/>
      <c r="CD17" s="870" t="s">
        <v>1841</v>
      </c>
      <c r="CE17" s="622">
        <f>SUMIFS(C23:BL23,C18:BL18,CE2, C5:BL5,CD17)</f>
        <v>0</v>
      </c>
      <c r="CF17" s="622">
        <f>SUMIFS(D23:BM23,D18:BM18,CF2, D5:BM5,CD17)</f>
        <v>760</v>
      </c>
      <c r="CG17" s="622">
        <f>SUMIFS(C23:BL23,C18:BL18,CG2, C5:BL5,CD17)</f>
        <v>0</v>
      </c>
      <c r="CH17" s="42">
        <f>SUMIFS(F23:BR23,F18:BR18,CH2, F5:BR5,CD17)</f>
        <v>0</v>
      </c>
      <c r="CI17" s="622">
        <f>SUMIFS(C23:BL23,C18:BL18,CI2, C5:BL5,CD17)</f>
        <v>0</v>
      </c>
      <c r="CJ17" s="622">
        <f>SUMIFS(C23:BL23,C18:BL18,CJ2, C5:BL5,CD17)</f>
        <v>0</v>
      </c>
      <c r="CK17" s="188"/>
      <c r="CL17" s="188"/>
      <c r="CM17" s="401"/>
      <c r="CN17" s="870" t="s">
        <v>1841</v>
      </c>
      <c r="CO17" s="224">
        <f>COUNTIFS(C5:BL5,CN17,C18:BL18,CO2)</f>
        <v>0</v>
      </c>
      <c r="CP17" s="224">
        <f>COUNTIFS(C5:BL5,CN17,C18:BL18,CP2)</f>
        <v>1</v>
      </c>
      <c r="CQ17" s="224">
        <f>COUNTIFS(C5:BL5,CN17,C18:BL18,CQ2)</f>
        <v>0</v>
      </c>
      <c r="CR17" s="224">
        <f>COUNTIFS(C5:BL5,CN17,C18:BL18,CR2)</f>
        <v>0</v>
      </c>
      <c r="CS17" s="224">
        <f>COUNTIFS(C5:BL5,CN17,C18:BL18,CS2)</f>
        <v>0</v>
      </c>
      <c r="CT17" s="224">
        <f>COUNTIFS(C5:BL5,CN17,C18:BL18,CT2)</f>
        <v>0</v>
      </c>
      <c r="CU17" s="224">
        <f t="shared" si="0"/>
        <v>1</v>
      </c>
      <c r="CV17" s="428"/>
      <c r="CW17" s="870" t="s">
        <v>1841</v>
      </c>
      <c r="CX17" s="622">
        <f>SUMIFS(C23:BL23,C5:BL5,CW17)</f>
        <v>760</v>
      </c>
      <c r="CY17" s="956">
        <f>CX17/CX24</f>
        <v>4.5824985096328038E-3</v>
      </c>
      <c r="CZ17" s="224"/>
      <c r="DA17" s="224"/>
      <c r="DB17" s="188"/>
      <c r="DC17" s="401"/>
      <c r="DD17" s="850">
        <v>1999</v>
      </c>
      <c r="DE17" s="622">
        <f>SUMIFS(C23:BL23, C5:BL5, DE2, C7:BL7,DD17)</f>
        <v>0</v>
      </c>
      <c r="DF17" s="622">
        <f>SUMIFS(C23:BL23, C6:BL6, DF2, C7:BL7,DD17)</f>
        <v>4480</v>
      </c>
      <c r="DG17" s="188"/>
      <c r="DH17" s="850">
        <v>1999</v>
      </c>
      <c r="DI17" s="622">
        <f t="shared" si="2"/>
        <v>0</v>
      </c>
      <c r="DJ17" s="622">
        <f t="shared" si="3"/>
        <v>5796</v>
      </c>
      <c r="DK17" s="188"/>
      <c r="DL17" s="188"/>
      <c r="DM17" s="188"/>
      <c r="DN17" s="188"/>
      <c r="DO17" s="188"/>
      <c r="DP17" s="188"/>
      <c r="DQ17" s="401"/>
      <c r="DR17" s="1016">
        <v>1999</v>
      </c>
      <c r="DS17" s="622">
        <f>SUMIFS(C23:BL23, C7:BL7,DR17)</f>
        <v>4480</v>
      </c>
      <c r="DT17" s="622">
        <f>DT16+DS17</f>
        <v>7133</v>
      </c>
      <c r="DU17" s="188"/>
      <c r="DV17" s="188"/>
      <c r="DW17" s="401"/>
      <c r="DX17" s="188"/>
      <c r="DY17" s="188"/>
      <c r="DZ17" s="188"/>
      <c r="EA17" s="188"/>
      <c r="EB17" s="188"/>
      <c r="EC17" s="188"/>
      <c r="ED17" s="188"/>
      <c r="EE17" s="188"/>
      <c r="EF17" s="188"/>
      <c r="EG17" s="188"/>
      <c r="EH17" s="188"/>
      <c r="EI17" s="188"/>
      <c r="EJ17" s="188"/>
      <c r="EK17" s="188"/>
      <c r="EL17" s="188"/>
      <c r="EM17" s="188"/>
      <c r="EN17" s="188"/>
      <c r="EO17" s="188"/>
      <c r="EP17" s="188"/>
      <c r="EQ17" s="188"/>
      <c r="ER17" s="188"/>
      <c r="ES17" s="188"/>
      <c r="ET17" s="188"/>
      <c r="EU17" s="188"/>
      <c r="EV17" s="188"/>
      <c r="EW17" s="188"/>
      <c r="EX17" s="188"/>
      <c r="EY17" s="188"/>
      <c r="EZ17" s="188"/>
      <c r="FA17" s="188"/>
      <c r="FB17" s="188"/>
      <c r="FC17" s="188"/>
      <c r="FD17" s="188"/>
      <c r="FE17" s="188"/>
      <c r="FF17" s="326"/>
    </row>
    <row r="18" spans="1:162" ht="15" customHeight="1" outlineLevel="1">
      <c r="A18" s="181" t="s">
        <v>75</v>
      </c>
      <c r="B18" s="241" t="s">
        <v>240</v>
      </c>
      <c r="C18" s="27" t="s">
        <v>645</v>
      </c>
      <c r="D18" s="680" t="s">
        <v>532</v>
      </c>
      <c r="E18" s="598" t="s">
        <v>648</v>
      </c>
      <c r="F18" s="680" t="s">
        <v>532</v>
      </c>
      <c r="G18" s="680" t="s">
        <v>532</v>
      </c>
      <c r="H18" s="197" t="s">
        <v>1121</v>
      </c>
      <c r="I18" s="598" t="s">
        <v>648</v>
      </c>
      <c r="J18" s="680" t="s">
        <v>532</v>
      </c>
      <c r="K18" s="680" t="s">
        <v>532</v>
      </c>
      <c r="L18" s="598" t="s">
        <v>648</v>
      </c>
      <c r="M18" s="598" t="s">
        <v>648</v>
      </c>
      <c r="N18" s="197" t="s">
        <v>1121</v>
      </c>
      <c r="O18" s="598" t="s">
        <v>648</v>
      </c>
      <c r="P18" s="598" t="s">
        <v>648</v>
      </c>
      <c r="Q18" s="680" t="s">
        <v>532</v>
      </c>
      <c r="R18" s="680" t="s">
        <v>532</v>
      </c>
      <c r="S18" s="598" t="s">
        <v>648</v>
      </c>
      <c r="T18" s="680" t="s">
        <v>532</v>
      </c>
      <c r="U18" s="680" t="s">
        <v>532</v>
      </c>
      <c r="V18" s="680" t="s">
        <v>532</v>
      </c>
      <c r="W18" s="680" t="s">
        <v>532</v>
      </c>
      <c r="X18" s="680" t="s">
        <v>532</v>
      </c>
      <c r="Y18" s="598" t="s">
        <v>648</v>
      </c>
      <c r="Z18" s="598" t="s">
        <v>648</v>
      </c>
      <c r="AA18" s="197" t="s">
        <v>1121</v>
      </c>
      <c r="AB18" s="197" t="s">
        <v>1121</v>
      </c>
      <c r="AC18" s="598" t="s">
        <v>648</v>
      </c>
      <c r="AD18" s="197" t="s">
        <v>1121</v>
      </c>
      <c r="AE18" s="197" t="s">
        <v>1121</v>
      </c>
      <c r="AF18" s="197" t="s">
        <v>1121</v>
      </c>
      <c r="AG18" s="598" t="s">
        <v>648</v>
      </c>
      <c r="AH18" s="680" t="s">
        <v>532</v>
      </c>
      <c r="AI18" s="598" t="s">
        <v>648</v>
      </c>
      <c r="AJ18" s="197" t="s">
        <v>1121</v>
      </c>
      <c r="AK18" s="197" t="s">
        <v>1121</v>
      </c>
      <c r="AL18" s="598" t="s">
        <v>648</v>
      </c>
      <c r="AM18" s="680" t="s">
        <v>532</v>
      </c>
      <c r="AN18" s="598" t="s">
        <v>648</v>
      </c>
      <c r="AO18" s="598" t="s">
        <v>648</v>
      </c>
      <c r="AP18" s="680" t="s">
        <v>532</v>
      </c>
      <c r="AQ18" s="65" t="s">
        <v>648</v>
      </c>
      <c r="AR18" s="65" t="s">
        <v>648</v>
      </c>
      <c r="AS18" s="65" t="s">
        <v>648</v>
      </c>
      <c r="AT18" s="680" t="s">
        <v>532</v>
      </c>
      <c r="AU18" s="189" t="s">
        <v>532</v>
      </c>
      <c r="AV18" s="33" t="s">
        <v>532</v>
      </c>
      <c r="AW18" s="21" t="s">
        <v>648</v>
      </c>
      <c r="AX18" s="33" t="s">
        <v>532</v>
      </c>
      <c r="AY18" s="65" t="s">
        <v>648</v>
      </c>
      <c r="AZ18" s="258" t="s">
        <v>648</v>
      </c>
      <c r="BA18" s="197" t="s">
        <v>1121</v>
      </c>
      <c r="BB18" s="190" t="s">
        <v>886</v>
      </c>
      <c r="BC18" s="597" t="s">
        <v>648</v>
      </c>
      <c r="BD18" s="598" t="s">
        <v>648</v>
      </c>
      <c r="BE18" s="657" t="s">
        <v>532</v>
      </c>
      <c r="BF18" s="29" t="s">
        <v>648</v>
      </c>
      <c r="BG18" s="29" t="s">
        <v>648</v>
      </c>
      <c r="BH18" s="680" t="s">
        <v>648</v>
      </c>
      <c r="BI18" s="780" t="s">
        <v>648</v>
      </c>
      <c r="BJ18" s="680" t="s">
        <v>648</v>
      </c>
      <c r="BK18" s="268" t="s">
        <v>648</v>
      </c>
      <c r="BL18" s="1021" t="s">
        <v>1233</v>
      </c>
      <c r="BM18" s="895"/>
      <c r="BN18" s="978"/>
      <c r="BO18" s="850">
        <v>2000</v>
      </c>
      <c r="BP18" s="224">
        <f>COUNTIFS(C7:BL7,BO18,C5:BL5,BP2)</f>
        <v>0</v>
      </c>
      <c r="BQ18" s="224">
        <f>COUNTIFS(C7:BL7,BO18,C6:BL6,BQ2)</f>
        <v>2</v>
      </c>
      <c r="BR18" s="481"/>
      <c r="BS18" s="850">
        <v>2000</v>
      </c>
      <c r="BT18" s="149">
        <f>COUNTIFS(C7:BL7,BS18)</f>
        <v>2</v>
      </c>
      <c r="BU18" s="622">
        <f t="shared" si="1"/>
        <v>8</v>
      </c>
      <c r="BV18" s="149"/>
      <c r="BW18" s="149"/>
      <c r="BX18" s="149"/>
      <c r="BZ18" s="876" t="s">
        <v>1726</v>
      </c>
      <c r="CA18" s="622">
        <f>COUNTIFS(C5:BL5,BZ18)</f>
        <v>1</v>
      </c>
      <c r="CB18" s="843">
        <f>CA18/CA24</f>
        <v>1.6129032258064516E-2</v>
      </c>
      <c r="CC18" s="843"/>
      <c r="CD18" s="876" t="s">
        <v>1726</v>
      </c>
      <c r="CE18" s="622">
        <f>SUMIFS(C23:BL23,C18:BL18,CE2, C5:BL5,CD18)</f>
        <v>0</v>
      </c>
      <c r="CF18" s="622">
        <f>SUMIFS(D23:BM23,D18:BM18,CF2, D5:BM5,CD18)</f>
        <v>0</v>
      </c>
      <c r="CG18" s="622">
        <f>SUMIFS(C23:BL23,C18:BL18,CG2, C5:BL5,CD18)</f>
        <v>0</v>
      </c>
      <c r="CH18" s="42">
        <f>SUMIFS(F23:BR23,F18:BR18,CH2, F5:BR5,CD18)</f>
        <v>737</v>
      </c>
      <c r="CI18" s="622">
        <f>SUMIFS(C23:BL23,C18:BL18,CI2, C5:BL5,CD18)</f>
        <v>0</v>
      </c>
      <c r="CJ18" s="622">
        <f>SUMIFS(C23:BL23,C18:BL18,CJ2, C5:BL5,CD18)</f>
        <v>0</v>
      </c>
      <c r="CN18" s="876" t="s">
        <v>1726</v>
      </c>
      <c r="CO18" s="224">
        <f>COUNTIFS(C5:BL5,CN18,C18:BL18,CO2)</f>
        <v>0</v>
      </c>
      <c r="CP18" s="224">
        <f>COUNTIFS(C5:BL5,CN18,C18:BL18,CP2)</f>
        <v>0</v>
      </c>
      <c r="CQ18" s="224">
        <f>COUNTIFS(C5:BL5,CN18,C18:BL18,CQ2)</f>
        <v>0</v>
      </c>
      <c r="CR18" s="224">
        <f>COUNTIFS(C5:BL5,CN18,C18:BL18,CR2)</f>
        <v>1</v>
      </c>
      <c r="CS18" s="224">
        <f>COUNTIFS(C5:BL5,CN18,C18:BL18,CS2)</f>
        <v>0</v>
      </c>
      <c r="CT18" s="224">
        <f>COUNTIFS(C5:BL5,CN18,C18:BL18,CT2)</f>
        <v>0</v>
      </c>
      <c r="CU18" s="224">
        <f t="shared" si="0"/>
        <v>1</v>
      </c>
      <c r="CV18" s="428"/>
      <c r="CW18" s="876" t="s">
        <v>1726</v>
      </c>
      <c r="CX18" s="622">
        <f>SUMIFS(C23:BL23,C5:BL5,CW18)</f>
        <v>737</v>
      </c>
      <c r="CY18" s="956">
        <f>CX18/CX24</f>
        <v>4.4438176336833897E-3</v>
      </c>
      <c r="CZ18" s="224"/>
      <c r="DA18" s="224"/>
      <c r="DD18" s="850">
        <v>2000</v>
      </c>
      <c r="DE18" s="622">
        <f>SUMIFS(C23:BL23, C5:BL5, DE2, C7:BL7,DD18)</f>
        <v>0</v>
      </c>
      <c r="DF18" s="622">
        <f>SUMIFS(C23:BL23, C6:BL6, DF2, C7:BL7,DD18)</f>
        <v>1497</v>
      </c>
      <c r="DH18" s="850">
        <v>2000</v>
      </c>
      <c r="DI18" s="622">
        <f t="shared" si="2"/>
        <v>0</v>
      </c>
      <c r="DJ18" s="622">
        <f t="shared" si="3"/>
        <v>7293</v>
      </c>
      <c r="DR18" s="1016">
        <v>2000</v>
      </c>
      <c r="DS18" s="622">
        <f>SUMIFS(C23:BL23, C7:BL7,DR18)</f>
        <v>1497</v>
      </c>
      <c r="DT18" s="622">
        <f t="shared" si="4"/>
        <v>8630</v>
      </c>
    </row>
    <row r="19" spans="1:162" ht="15" customHeight="1" outlineLevel="1">
      <c r="A19" s="183" t="s">
        <v>76</v>
      </c>
      <c r="B19" s="241" t="s">
        <v>240</v>
      </c>
      <c r="C19" s="27" t="s">
        <v>59</v>
      </c>
      <c r="D19" s="237"/>
      <c r="E19" s="237"/>
      <c r="F19" s="237"/>
      <c r="G19" s="237"/>
      <c r="H19" s="237"/>
      <c r="I19" s="237"/>
      <c r="J19" s="237"/>
      <c r="K19" s="62" t="s">
        <v>1811</v>
      </c>
      <c r="L19" s="237"/>
      <c r="M19" s="237"/>
      <c r="N19" t="s">
        <v>1793</v>
      </c>
      <c r="O19" t="s">
        <v>1787</v>
      </c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t="s">
        <v>1682</v>
      </c>
      <c r="AT19" s="27" t="s">
        <v>533</v>
      </c>
      <c r="AX19" s="33" t="s">
        <v>604</v>
      </c>
      <c r="AY19" t="s">
        <v>854</v>
      </c>
      <c r="BB19" s="181"/>
      <c r="BC19" s="597" t="s">
        <v>975</v>
      </c>
      <c r="BD19" s="597"/>
      <c r="BE19" s="183" t="s">
        <v>1405</v>
      </c>
      <c r="BF19" s="29" t="s">
        <v>1409</v>
      </c>
      <c r="BG19" s="29" t="s">
        <v>1405</v>
      </c>
      <c r="BH19" s="27"/>
      <c r="BI19" s="112"/>
      <c r="BJ19" s="27"/>
      <c r="BK19" s="183"/>
      <c r="BL19" s="1021" t="s">
        <v>1106</v>
      </c>
      <c r="BM19" s="895"/>
      <c r="BN19" s="980"/>
      <c r="BO19" s="850">
        <v>2001</v>
      </c>
      <c r="BP19" s="224">
        <f>COUNTIFS(C7:BL7,BO19,C5:BL5,BP2)</f>
        <v>0</v>
      </c>
      <c r="BQ19" s="224">
        <f>COUNTIFS(C7:BL7,BO19,C6:BL6,BQ2)</f>
        <v>1</v>
      </c>
      <c r="BR19" s="481"/>
      <c r="BS19" s="850">
        <v>2001</v>
      </c>
      <c r="BT19" s="149">
        <f>COUNTIFS(C7:BL7,BS19)</f>
        <v>1</v>
      </c>
      <c r="BU19" s="622">
        <f t="shared" si="1"/>
        <v>9</v>
      </c>
      <c r="BV19" s="149"/>
      <c r="BW19" s="149"/>
      <c r="BX19" s="149"/>
      <c r="BZ19" s="876" t="s">
        <v>1702</v>
      </c>
      <c r="CA19" s="622">
        <f>COUNTIFS(C5:BL5,BZ19)</f>
        <v>1</v>
      </c>
      <c r="CB19" s="843">
        <f>CA19/CA24</f>
        <v>1.6129032258064516E-2</v>
      </c>
      <c r="CC19" s="843"/>
      <c r="CD19" s="876" t="s">
        <v>1702</v>
      </c>
      <c r="CE19" s="622">
        <f>SUMIFS(C23:BL23,C18:BL18,CE2, C5:BL5,CD19)</f>
        <v>0</v>
      </c>
      <c r="CF19" s="622">
        <f>SUMIFS(D23:BM23,D18:BM18,CF2, D5:BM5,CD19)</f>
        <v>0</v>
      </c>
      <c r="CG19" s="622">
        <f>SUMIFS(C23:BL23,C18:BL18,CG2, C5:BL5,CD19)</f>
        <v>0</v>
      </c>
      <c r="CH19" s="42">
        <f>SUMIFS(F23:BR23,F18:BR18,CH2, F5:BR5,CD19)</f>
        <v>1900</v>
      </c>
      <c r="CI19" s="622">
        <f>SUMIFS(C23:BL23,C18:BL18,CI2, C5:BL5,CD19)</f>
        <v>0</v>
      </c>
      <c r="CJ19" s="622">
        <f>SUMIFS(C23:BL23,C18:BL18,CJ2, C5:BL5,CD19)</f>
        <v>0</v>
      </c>
      <c r="CN19" s="876" t="s">
        <v>1702</v>
      </c>
      <c r="CO19" s="224">
        <f>COUNTIFS(C5:BL5,CN19,C18:BL18,CO2)</f>
        <v>0</v>
      </c>
      <c r="CP19" s="224">
        <f>COUNTIFS(C5:BL5,CN19,C18:BL18,CP2)</f>
        <v>0</v>
      </c>
      <c r="CQ19" s="224">
        <f>COUNTIFS(C5:BL5,CN19,C18:BL18,CQ2)</f>
        <v>0</v>
      </c>
      <c r="CR19" s="224">
        <f>COUNTIFS(C5:BL5,CN19,C18:BL18,CR2)</f>
        <v>1</v>
      </c>
      <c r="CS19" s="224">
        <f>COUNTIFS(C5:BL5,CN19,C18:BL18,CS2)</f>
        <v>0</v>
      </c>
      <c r="CT19" s="224">
        <f>COUNTIFS(C5:BL5,CN19,C18:BL18,CT2)</f>
        <v>0</v>
      </c>
      <c r="CU19" s="224">
        <f t="shared" si="0"/>
        <v>1</v>
      </c>
      <c r="CV19" s="428"/>
      <c r="CW19" s="876" t="s">
        <v>1702</v>
      </c>
      <c r="CX19" s="622">
        <f>SUMIFS(C23:BL23,C5:BL5,CW19)</f>
        <v>1900</v>
      </c>
      <c r="CY19" s="956">
        <f>CX19/CX24</f>
        <v>1.1456246274082009E-2</v>
      </c>
      <c r="CZ19" s="224"/>
      <c r="DA19" s="224"/>
      <c r="DD19" s="850">
        <v>2001</v>
      </c>
      <c r="DE19" s="622">
        <f>SUMIFS(C23:BL23, C5:BL5, DE2, C7:BL7,DD19)</f>
        <v>0</v>
      </c>
      <c r="DF19" s="622">
        <f>SUMIFS(C23:BL23, C6:BL6, DF2, C7:BL7,DD19)</f>
        <v>1750</v>
      </c>
      <c r="DH19" s="850">
        <v>2001</v>
      </c>
      <c r="DI19" s="622">
        <f t="shared" si="2"/>
        <v>0</v>
      </c>
      <c r="DJ19" s="622">
        <f t="shared" si="3"/>
        <v>9043</v>
      </c>
      <c r="DR19" s="1016">
        <v>2001</v>
      </c>
      <c r="DS19" s="622">
        <f>SUMIFS(C23:BL23, C7:BL7,DR19)</f>
        <v>1750</v>
      </c>
      <c r="DT19" s="622">
        <f t="shared" si="4"/>
        <v>10380</v>
      </c>
    </row>
    <row r="20" spans="1:162" s="66" customFormat="1" ht="15" customHeight="1" outlineLevel="1">
      <c r="A20" s="184" t="s">
        <v>77</v>
      </c>
      <c r="B20" s="241" t="s">
        <v>243</v>
      </c>
      <c r="C20" s="404">
        <v>10.5</v>
      </c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4"/>
      <c r="AJ20" s="404"/>
      <c r="AK20" s="404"/>
      <c r="AL20" s="404"/>
      <c r="AM20" s="404"/>
      <c r="AN20" s="404"/>
      <c r="AO20" s="404"/>
      <c r="AP20" s="404"/>
      <c r="AQ20" s="404"/>
      <c r="AR20" s="404"/>
      <c r="AS20" s="404"/>
      <c r="AT20" s="38" t="s">
        <v>583</v>
      </c>
      <c r="AV20" s="37"/>
      <c r="AW20" s="16"/>
      <c r="AX20" s="37">
        <v>3</v>
      </c>
      <c r="AY20" s="16"/>
      <c r="AZ20" s="255"/>
      <c r="BA20" s="72"/>
      <c r="BB20" s="217">
        <v>2</v>
      </c>
      <c r="BC20" s="602">
        <v>2</v>
      </c>
      <c r="BD20" s="602"/>
      <c r="BE20" s="661"/>
      <c r="BF20" s="29" t="s">
        <v>1411</v>
      </c>
      <c r="BG20" s="29" t="s">
        <v>1411</v>
      </c>
      <c r="BH20" s="680"/>
      <c r="BI20" s="121"/>
      <c r="BJ20" s="680"/>
      <c r="BK20" s="268"/>
      <c r="BL20" s="1025">
        <v>4</v>
      </c>
      <c r="BM20" s="897"/>
      <c r="BN20" s="980"/>
      <c r="BO20" s="850">
        <v>2002</v>
      </c>
      <c r="BP20" s="224">
        <f>COUNTIFS(C7:BL7,BO20,C5:BL5,BP2)</f>
        <v>0</v>
      </c>
      <c r="BQ20" s="224">
        <f>COUNTIFS(C7:BL7,BO20,C6:BL6,BQ2)</f>
        <v>0</v>
      </c>
      <c r="BR20" s="508"/>
      <c r="BS20" s="850">
        <v>2002</v>
      </c>
      <c r="BT20" s="149">
        <f>COUNTIFS(C7:BL7,BS20)</f>
        <v>0</v>
      </c>
      <c r="BU20" s="622">
        <f t="shared" si="1"/>
        <v>9</v>
      </c>
      <c r="BV20" s="144"/>
      <c r="BW20" s="144"/>
      <c r="BX20" s="144"/>
      <c r="BY20" s="401"/>
      <c r="BZ20" s="876" t="s">
        <v>1693</v>
      </c>
      <c r="CA20" s="622">
        <f>COUNTIFS(C5:BL5,BZ20)</f>
        <v>1</v>
      </c>
      <c r="CB20" s="843">
        <f>CA20/CA24</f>
        <v>1.6129032258064516E-2</v>
      </c>
      <c r="CC20" s="843"/>
      <c r="CD20" s="876" t="s">
        <v>1693</v>
      </c>
      <c r="CE20" s="622">
        <f>SUMIFS(C23:BL23,C18:BL18,CE2, C5:BL5,CD20)</f>
        <v>0</v>
      </c>
      <c r="CF20" s="622">
        <f>SUMIFS(D23:BM23,D18:BM18,CF2, D5:BM5,CD20)</f>
        <v>0</v>
      </c>
      <c r="CG20" s="622">
        <f>SUMIFS(C23:BL23,C18:BL18,CG2, C5:BL5,CD20)</f>
        <v>900</v>
      </c>
      <c r="CH20" s="42">
        <f>SUMIFS(F23:BR23,F18:BR18,CH2, F5:BR5,CD20)</f>
        <v>0</v>
      </c>
      <c r="CI20" s="622">
        <f>SUMIFS(C23:BL23,C18:BL18,CI2, C5:BL5,CD20)</f>
        <v>0</v>
      </c>
      <c r="CJ20" s="622">
        <f>SUMIFS(C23:BL23,C18:BL18,CJ2, C5:BL5,CD20)</f>
        <v>0</v>
      </c>
      <c r="CK20" s="188"/>
      <c r="CL20" s="188"/>
      <c r="CM20" s="401"/>
      <c r="CN20" s="876" t="s">
        <v>1693</v>
      </c>
      <c r="CO20" s="224">
        <f>COUNTIFS(C5:BL5,CN20,C18:BL18,CO2)</f>
        <v>0</v>
      </c>
      <c r="CP20" s="224">
        <f>COUNTIFS(C5:BL5,CN20,C18:BL18,CP2)</f>
        <v>0</v>
      </c>
      <c r="CQ20" s="224">
        <f>COUNTIFS(C5:BL5,CN20,C18:BL18,CQ2)</f>
        <v>1</v>
      </c>
      <c r="CR20" s="224">
        <f>COUNTIFS(C5:BL5,CN20,C18:BL18,CR2)</f>
        <v>0</v>
      </c>
      <c r="CS20" s="224">
        <f>COUNTIFS(C5:BL5,CN20,C18:BL18,CS2)</f>
        <v>0</v>
      </c>
      <c r="CT20" s="224">
        <f>COUNTIFS(C5:BL5,CN20,C18:BL18,CT2)</f>
        <v>0</v>
      </c>
      <c r="CU20" s="224">
        <f t="shared" si="0"/>
        <v>1</v>
      </c>
      <c r="CV20" s="428"/>
      <c r="CW20" s="876" t="s">
        <v>1693</v>
      </c>
      <c r="CX20" s="622">
        <f>SUMIFS(C23:BL23,C5:BL5,CW20)</f>
        <v>900</v>
      </c>
      <c r="CY20" s="956">
        <f>CX20/CX24</f>
        <v>5.4266429719335828E-3</v>
      </c>
      <c r="CZ20" s="188"/>
      <c r="DA20" s="188"/>
      <c r="DB20" s="188"/>
      <c r="DC20" s="401"/>
      <c r="DD20" s="850">
        <v>2002</v>
      </c>
      <c r="DE20" s="622">
        <f>SUMIFS(C23:BL23, C5:BL5, DE2, C7:BL7,DD20)</f>
        <v>0</v>
      </c>
      <c r="DF20" s="622">
        <f>SUMIFS(C23:BL23, C6:BL6, DF2, C7:BL7,DD20)</f>
        <v>0</v>
      </c>
      <c r="DG20" s="188"/>
      <c r="DH20" s="850">
        <v>2002</v>
      </c>
      <c r="DI20" s="622">
        <f t="shared" si="2"/>
        <v>0</v>
      </c>
      <c r="DJ20" s="622">
        <f t="shared" si="3"/>
        <v>9043</v>
      </c>
      <c r="DK20" s="188"/>
      <c r="DL20" s="188"/>
      <c r="DM20" s="188"/>
      <c r="DN20" s="188"/>
      <c r="DO20" s="188"/>
      <c r="DP20" s="188"/>
      <c r="DQ20" s="401"/>
      <c r="DR20" s="1016">
        <v>2002</v>
      </c>
      <c r="DS20" s="622">
        <f>SUMIFS(C23:BL23, C7:BL7,DR20)</f>
        <v>0</v>
      </c>
      <c r="DT20" s="622">
        <f t="shared" si="4"/>
        <v>10380</v>
      </c>
      <c r="DU20" s="188"/>
      <c r="DV20" s="188"/>
      <c r="DW20" s="401"/>
      <c r="DX20" s="188"/>
      <c r="DY20" s="188"/>
      <c r="DZ20" s="188"/>
      <c r="EA20" s="188"/>
      <c r="EB20" s="188"/>
      <c r="EC20" s="188"/>
      <c r="ED20" s="224"/>
      <c r="EE20" s="224"/>
      <c r="EF20" s="224"/>
      <c r="EG20" s="224"/>
      <c r="EH20" s="224"/>
      <c r="EI20" s="224"/>
      <c r="EJ20" s="224"/>
      <c r="EK20" s="224"/>
      <c r="EL20" s="224"/>
      <c r="EM20" s="224"/>
      <c r="EN20" s="224"/>
      <c r="EO20" s="224"/>
      <c r="EP20" s="224"/>
      <c r="EQ20" s="224"/>
      <c r="ER20" s="224"/>
      <c r="ES20" s="224"/>
      <c r="ET20" s="224"/>
      <c r="EU20" s="224"/>
      <c r="EV20" s="224"/>
      <c r="EW20" s="224"/>
      <c r="EX20" s="224"/>
      <c r="EY20" s="224"/>
      <c r="EZ20" s="224"/>
      <c r="FA20" s="224"/>
      <c r="FB20" s="224"/>
      <c r="FC20" s="224"/>
      <c r="FD20" s="224"/>
      <c r="FE20" s="224"/>
    </row>
    <row r="21" spans="1:162" s="66" customFormat="1" ht="15" customHeight="1" outlineLevel="1">
      <c r="A21" s="184" t="s">
        <v>252</v>
      </c>
      <c r="B21" s="241" t="s">
        <v>244</v>
      </c>
      <c r="C21" s="405">
        <v>25</v>
      </c>
      <c r="D21" s="405"/>
      <c r="E21" s="405"/>
      <c r="F21" s="405"/>
      <c r="G21" s="405"/>
      <c r="H21" s="405"/>
      <c r="I21" s="405"/>
      <c r="J21" s="405"/>
      <c r="K21" s="405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5"/>
      <c r="X21" s="405"/>
      <c r="Y21" s="405"/>
      <c r="Z21" s="405"/>
      <c r="AA21" s="405"/>
      <c r="AB21" s="405"/>
      <c r="AC21" s="405"/>
      <c r="AD21" s="405"/>
      <c r="AE21" s="405"/>
      <c r="AF21" s="405"/>
      <c r="AG21" s="405"/>
      <c r="AH21" s="405"/>
      <c r="AI21" s="405"/>
      <c r="AJ21" s="405"/>
      <c r="AK21" s="405"/>
      <c r="AL21" s="405"/>
      <c r="AM21" s="405"/>
      <c r="AN21" s="405"/>
      <c r="AO21" s="405"/>
      <c r="AP21" s="405"/>
      <c r="AQ21" s="405"/>
      <c r="AR21" s="405"/>
      <c r="AS21" s="405"/>
      <c r="AT21" s="405">
        <v>45</v>
      </c>
      <c r="AU21" s="40">
        <v>45</v>
      </c>
      <c r="AV21" s="37"/>
      <c r="AW21" s="16"/>
      <c r="AX21" s="37">
        <v>36</v>
      </c>
      <c r="AY21" s="16"/>
      <c r="AZ21" s="255"/>
      <c r="BA21" s="72"/>
      <c r="BB21" s="218">
        <v>45</v>
      </c>
      <c r="BC21" s="603">
        <v>30</v>
      </c>
      <c r="BD21" s="603"/>
      <c r="BE21" s="662"/>
      <c r="BF21" s="29">
        <v>15</v>
      </c>
      <c r="BG21" s="29">
        <v>25</v>
      </c>
      <c r="BH21" s="680"/>
      <c r="BI21" s="119"/>
      <c r="BJ21" s="680"/>
      <c r="BK21" s="268"/>
      <c r="BL21" s="1026">
        <v>45</v>
      </c>
      <c r="BM21" s="897"/>
      <c r="BN21" s="980"/>
      <c r="BO21" s="850">
        <v>2003</v>
      </c>
      <c r="BP21" s="224">
        <f>COUNTIFS(C7:BL7,BO21,C5:BL5,BP2)</f>
        <v>0</v>
      </c>
      <c r="BQ21" s="224">
        <f>COUNTIFS(C7:BL7,BO21,C6:BL6,BQ2)</f>
        <v>0</v>
      </c>
      <c r="BR21" s="508"/>
      <c r="BS21" s="850">
        <v>2003</v>
      </c>
      <c r="BT21" s="149">
        <f>COUNTIFS(C7:BL7,BS21)</f>
        <v>2</v>
      </c>
      <c r="BU21" s="622">
        <f t="shared" si="1"/>
        <v>11</v>
      </c>
      <c r="BV21" s="144"/>
      <c r="BW21" s="144"/>
      <c r="BX21" s="144"/>
      <c r="BY21" s="401"/>
      <c r="BZ21" s="876" t="s">
        <v>1674</v>
      </c>
      <c r="CA21" s="622">
        <f>COUNTIFS(C5:BL5,BZ21)</f>
        <v>1</v>
      </c>
      <c r="CB21" s="843">
        <f>CA21/CA24</f>
        <v>1.6129032258064516E-2</v>
      </c>
      <c r="CC21" s="843"/>
      <c r="CD21" s="876" t="s">
        <v>1674</v>
      </c>
      <c r="CE21" s="622">
        <f>SUMIFS(C23:BL23,C18:BL18,CE2, C5:BL5,CD21)</f>
        <v>0</v>
      </c>
      <c r="CF21" s="622">
        <f>SUMIFS(D23:BM23,D18:BM18,CF2, D5:BM5,CD21)</f>
        <v>0</v>
      </c>
      <c r="CG21" s="622">
        <f>SUMIFS(C23:BL23,C18:BL18,CG2, C5:BL5,CD21)</f>
        <v>0</v>
      </c>
      <c r="CH21" s="42">
        <f>SUMIFS(F23:BR23,F18:BR18,CH2, F5:BR5,CD21)</f>
        <v>860</v>
      </c>
      <c r="CI21" s="622">
        <f>SUMIFS(C23:BL23,C18:BL18,CI2, C5:BL5,CD21)</f>
        <v>0</v>
      </c>
      <c r="CJ21" s="622">
        <f>SUMIFS(C23:BL23,C18:BL18,CJ2, C5:BL5,CD21)</f>
        <v>0</v>
      </c>
      <c r="CK21" s="188"/>
      <c r="CL21" s="188"/>
      <c r="CM21" s="428"/>
      <c r="CN21" s="876" t="s">
        <v>1674</v>
      </c>
      <c r="CO21" s="224">
        <f>COUNTIFS(C5:BL5,CN21,C18:BL18,CO2)</f>
        <v>0</v>
      </c>
      <c r="CP21" s="224">
        <f>COUNTIFS(C5:BL5,CN21,C18:BL18,CP2)</f>
        <v>0</v>
      </c>
      <c r="CQ21" s="224">
        <f>COUNTIFS(C5:BL5,CN21,C18:BL18,CQ2)</f>
        <v>0</v>
      </c>
      <c r="CR21" s="224">
        <f>COUNTIFS(C5:BL5,CN21,C18:BL18,CR2)</f>
        <v>1</v>
      </c>
      <c r="CS21" s="224">
        <f>COUNTIFS(C5:BL5,CN21,C18:BL18,CS2)</f>
        <v>0</v>
      </c>
      <c r="CT21" s="224">
        <f>COUNTIFS(C5:BL5,CN21,C18:BL18,CT2)</f>
        <v>0</v>
      </c>
      <c r="CU21" s="224">
        <f t="shared" si="0"/>
        <v>1</v>
      </c>
      <c r="CV21" s="401"/>
      <c r="CW21" s="876" t="s">
        <v>1674</v>
      </c>
      <c r="CX21" s="622">
        <f>SUMIFS(C23:BL23,C5:BL5,CW21)</f>
        <v>860</v>
      </c>
      <c r="CY21" s="956">
        <f>CX21/CX24</f>
        <v>5.1854588398476458E-3</v>
      </c>
      <c r="CZ21" s="188"/>
      <c r="DA21" s="188"/>
      <c r="DB21" s="224"/>
      <c r="DC21" s="428"/>
      <c r="DD21" s="850">
        <v>2003</v>
      </c>
      <c r="DE21" s="622">
        <f>SUMIFS(C23:BL23, C5:BL5, DE2, C7:BL7,DD21)</f>
        <v>0</v>
      </c>
      <c r="DF21" s="622">
        <f>SUMIFS(C23:BL23, C6:BL6, DF2, C7:BL7,DD21)</f>
        <v>0</v>
      </c>
      <c r="DG21" s="188"/>
      <c r="DH21" s="850">
        <v>2003</v>
      </c>
      <c r="DI21" s="622">
        <f t="shared" si="2"/>
        <v>0</v>
      </c>
      <c r="DJ21" s="622">
        <f t="shared" si="3"/>
        <v>9043</v>
      </c>
      <c r="DK21" s="188"/>
      <c r="DL21" s="188"/>
      <c r="DM21" s="188"/>
      <c r="DN21" s="188"/>
      <c r="DO21" s="188"/>
      <c r="DP21" s="188"/>
      <c r="DQ21" s="401"/>
      <c r="DR21" s="1016">
        <v>2003</v>
      </c>
      <c r="DS21" s="622">
        <f>SUMIFS(C23:BL23, C7:BL7,DR21)</f>
        <v>2764</v>
      </c>
      <c r="DT21" s="622">
        <f t="shared" si="4"/>
        <v>13144</v>
      </c>
      <c r="DU21" s="224"/>
      <c r="DV21" s="224"/>
      <c r="DW21" s="428"/>
      <c r="DX21" s="224"/>
      <c r="DY21" s="224"/>
      <c r="DZ21" s="224"/>
      <c r="EA21" s="224"/>
      <c r="EB21" s="224"/>
      <c r="EC21" s="224"/>
      <c r="ED21" s="224"/>
      <c r="EE21" s="224"/>
      <c r="EF21" s="224"/>
      <c r="EG21" s="224"/>
      <c r="EH21" s="224"/>
      <c r="EI21" s="224"/>
      <c r="EJ21" s="224"/>
      <c r="EK21" s="224"/>
      <c r="EL21" s="224"/>
      <c r="EM21" s="224"/>
      <c r="EN21" s="224"/>
      <c r="EO21" s="224"/>
      <c r="EP21" s="224"/>
      <c r="EQ21" s="224"/>
      <c r="ER21" s="224"/>
      <c r="ES21" s="224"/>
      <c r="ET21" s="224"/>
      <c r="EU21" s="224"/>
      <c r="EV21" s="224"/>
      <c r="EW21" s="224"/>
      <c r="EX21" s="224"/>
      <c r="EY21" s="224"/>
      <c r="EZ21" s="224"/>
      <c r="FA21" s="224"/>
      <c r="FB21" s="224"/>
      <c r="FC21" s="224"/>
      <c r="FD21" s="224"/>
      <c r="FE21" s="224"/>
    </row>
    <row r="22" spans="1:162" s="66" customFormat="1" ht="15" customHeight="1" outlineLevel="1">
      <c r="A22" s="189" t="s">
        <v>245</v>
      </c>
      <c r="B22" s="241" t="s">
        <v>244</v>
      </c>
      <c r="C22" s="405">
        <v>0</v>
      </c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5"/>
      <c r="Y22" s="405"/>
      <c r="Z22" s="405"/>
      <c r="AA22" s="405"/>
      <c r="AB22" s="405"/>
      <c r="AC22" s="405"/>
      <c r="AD22" s="405"/>
      <c r="AE22" s="405"/>
      <c r="AF22" s="405"/>
      <c r="AG22" s="405"/>
      <c r="AH22" s="405"/>
      <c r="AI22" s="405"/>
      <c r="AJ22" s="405"/>
      <c r="AK22" s="405"/>
      <c r="AL22" s="405"/>
      <c r="AM22" s="405"/>
      <c r="AN22" s="405"/>
      <c r="AO22" s="405"/>
      <c r="AP22" s="405"/>
      <c r="AQ22" s="405"/>
      <c r="AR22" s="405"/>
      <c r="AS22" s="405"/>
      <c r="AT22" s="428">
        <v>0</v>
      </c>
      <c r="AU22" s="41">
        <v>0</v>
      </c>
      <c r="AV22" s="37"/>
      <c r="AW22" s="16"/>
      <c r="AX22" s="37">
        <v>0</v>
      </c>
      <c r="AY22" s="16"/>
      <c r="AZ22" s="255"/>
      <c r="BA22" s="72"/>
      <c r="BB22" s="218">
        <v>0</v>
      </c>
      <c r="BC22" s="603">
        <v>0</v>
      </c>
      <c r="BD22" s="603"/>
      <c r="BE22" s="662"/>
      <c r="BF22" s="29">
        <v>0</v>
      </c>
      <c r="BG22" s="29">
        <v>0</v>
      </c>
      <c r="BH22" s="680"/>
      <c r="BI22" s="119"/>
      <c r="BJ22" s="680"/>
      <c r="BK22" s="268"/>
      <c r="BL22" s="1026">
        <v>0</v>
      </c>
      <c r="BM22" s="897"/>
      <c r="BN22" s="981">
        <f>SUM(C23:BL23)</f>
        <v>165848.39000000001</v>
      </c>
      <c r="BO22" s="850">
        <v>2004</v>
      </c>
      <c r="BP22" s="224">
        <f>COUNTIFS(C7:BL7,BO22,C5:BL5,BP2)</f>
        <v>0</v>
      </c>
      <c r="BQ22" s="224">
        <f>COUNTIFS(C7:BL7,BO22,C6:BL6,BQ2)</f>
        <v>2</v>
      </c>
      <c r="BR22" s="508"/>
      <c r="BS22" s="850">
        <v>2004</v>
      </c>
      <c r="BT22" s="149">
        <f>COUNTIFS(C7:BL7,BS22)</f>
        <v>3</v>
      </c>
      <c r="BU22" s="622">
        <f t="shared" si="1"/>
        <v>14</v>
      </c>
      <c r="BV22" s="144"/>
      <c r="BW22" s="144"/>
      <c r="BX22" s="144"/>
      <c r="BY22" s="428"/>
      <c r="BZ22" s="876" t="s">
        <v>1668</v>
      </c>
      <c r="CA22" s="622">
        <f>COUNTIFS(C5:BL5,BZ22)</f>
        <v>1</v>
      </c>
      <c r="CB22" s="843">
        <f>CA22/CA24</f>
        <v>1.6129032258064516E-2</v>
      </c>
      <c r="CC22" s="843"/>
      <c r="CD22" s="876" t="s">
        <v>1668</v>
      </c>
      <c r="CE22" s="622">
        <f>SUMIFS(C23:BL23,C18:BL18,CE2, C5:BL5,CD22)</f>
        <v>0</v>
      </c>
      <c r="CF22" s="622">
        <f>SUMIFS(D23:BM23,D18:BM18,CF2, D5:BM5,CD22)</f>
        <v>39300</v>
      </c>
      <c r="CG22" s="622">
        <f>SUMIFS(C23:BL23,C18:BL18,CG2, C5:BL5,CD22)</f>
        <v>0</v>
      </c>
      <c r="CH22" s="42">
        <f>SUMIFS(F23:BR23,F18:BR18,CH2, F5:BR5,CD22)</f>
        <v>0</v>
      </c>
      <c r="CI22" s="622">
        <f>SUMIFS(C23:BL23,C18:BL18,CI2, C5:BL5,CD22)</f>
        <v>0</v>
      </c>
      <c r="CJ22" s="622">
        <f>SUMIFS(C23:BL23,C18:BL18,CJ2, C5:BL5,CD22)</f>
        <v>0</v>
      </c>
      <c r="CK22" s="188"/>
      <c r="CL22" s="188"/>
      <c r="CM22" s="428"/>
      <c r="CN22" s="876" t="s">
        <v>1668</v>
      </c>
      <c r="CO22" s="224">
        <f>COUNTIFS(C5:BL5,CN22,C18:BL18,CO2)</f>
        <v>0</v>
      </c>
      <c r="CP22" s="224">
        <f>COUNTIFS(C5:BL5,CN22,C18:BL18,CP2)</f>
        <v>1</v>
      </c>
      <c r="CQ22" s="224">
        <f>COUNTIFS(C5:BL5,CN22,C18:BL18,CQ2)</f>
        <v>0</v>
      </c>
      <c r="CR22" s="224">
        <f>COUNTIFS(C5:BL5,CN22,C18:BL18,CR2)</f>
        <v>0</v>
      </c>
      <c r="CS22" s="224">
        <f>COUNTIFS(C5:BL5,CN22,C18:BL18,CS2)</f>
        <v>0</v>
      </c>
      <c r="CT22" s="224">
        <f>COUNTIFS(C5:BL5,CN22,C18:BL18,CT2)</f>
        <v>0</v>
      </c>
      <c r="CU22" s="224">
        <f t="shared" si="0"/>
        <v>1</v>
      </c>
      <c r="CV22" s="401"/>
      <c r="CW22" s="876" t="s">
        <v>1668</v>
      </c>
      <c r="CX22" s="622">
        <f>SUMIFS(C23:BL23,C5:BL5,CW22)</f>
        <v>39300</v>
      </c>
      <c r="CY22" s="956">
        <f>CX22/CX24</f>
        <v>0.23696340977443311</v>
      </c>
      <c r="CZ22" s="188"/>
      <c r="DA22" s="188"/>
      <c r="DB22" s="224"/>
      <c r="DC22" s="428"/>
      <c r="DD22" s="850">
        <v>2004</v>
      </c>
      <c r="DE22" s="622">
        <f>SUMIFS(C23:BL23, C5:BL5, DE2, C7:BL7,DD22)</f>
        <v>0</v>
      </c>
      <c r="DF22" s="622">
        <f>SUMIFS(C23:BL23, C6:BL6, DF2, C7:BL7,DD22)</f>
        <v>1020</v>
      </c>
      <c r="DG22" s="224"/>
      <c r="DH22" s="850">
        <v>2004</v>
      </c>
      <c r="DI22" s="622">
        <f t="shared" si="2"/>
        <v>0</v>
      </c>
      <c r="DJ22" s="622">
        <f t="shared" si="3"/>
        <v>10063</v>
      </c>
      <c r="DK22" s="224"/>
      <c r="DL22" s="224"/>
      <c r="DM22" s="224"/>
      <c r="DN22" s="224"/>
      <c r="DO22" s="224"/>
      <c r="DP22" s="224"/>
      <c r="DQ22" s="428"/>
      <c r="DR22" s="1016">
        <v>2004</v>
      </c>
      <c r="DS22" s="622">
        <f>SUMIFS(C23:BL23, C7:BL7,DR22)</f>
        <v>1920</v>
      </c>
      <c r="DT22" s="622">
        <f t="shared" si="4"/>
        <v>15064</v>
      </c>
      <c r="DU22" s="224"/>
      <c r="DV22" s="224"/>
      <c r="DW22" s="428"/>
      <c r="DX22" s="224"/>
      <c r="DY22" s="224"/>
      <c r="DZ22" s="224"/>
      <c r="EA22" s="224"/>
      <c r="EB22" s="224"/>
      <c r="EC22" s="224"/>
      <c r="ED22" s="224"/>
      <c r="EE22" s="224"/>
      <c r="EF22" s="224"/>
      <c r="EG22" s="224"/>
      <c r="EH22" s="224"/>
      <c r="EI22" s="224"/>
      <c r="EJ22" s="224"/>
      <c r="EK22" s="224"/>
      <c r="EL22" s="224"/>
      <c r="EM22" s="224"/>
      <c r="EN22" s="224"/>
      <c r="EO22" s="224"/>
      <c r="EP22" s="224"/>
      <c r="EQ22" s="224"/>
      <c r="ER22" s="224"/>
      <c r="ES22" s="224"/>
      <c r="ET22" s="224"/>
      <c r="EU22" s="224"/>
      <c r="EV22" s="224"/>
      <c r="EW22" s="224"/>
      <c r="EX22" s="224"/>
      <c r="EY22" s="224"/>
      <c r="EZ22" s="224"/>
      <c r="FA22" s="224"/>
      <c r="FB22" s="224"/>
      <c r="FC22" s="224"/>
      <c r="FD22" s="224"/>
      <c r="FE22" s="224"/>
    </row>
    <row r="23" spans="1:162" s="844" customFormat="1" ht="15" customHeight="1" outlineLevel="1">
      <c r="A23" s="841" t="s">
        <v>840</v>
      </c>
      <c r="B23" s="842" t="s">
        <v>243</v>
      </c>
      <c r="C23" s="403">
        <v>3850</v>
      </c>
      <c r="D23" s="403">
        <v>5750</v>
      </c>
      <c r="E23" s="403">
        <v>2700</v>
      </c>
      <c r="F23" s="403">
        <v>1000</v>
      </c>
      <c r="G23" s="403">
        <v>540</v>
      </c>
      <c r="H23" s="403">
        <v>1080</v>
      </c>
      <c r="I23" s="403">
        <v>768</v>
      </c>
      <c r="J23" s="403">
        <v>1365</v>
      </c>
      <c r="K23" s="403">
        <v>743</v>
      </c>
      <c r="L23" s="403">
        <v>7804</v>
      </c>
      <c r="M23" s="403">
        <v>510</v>
      </c>
      <c r="N23" s="403">
        <v>656</v>
      </c>
      <c r="O23" s="403">
        <v>530</v>
      </c>
      <c r="P23" s="403">
        <v>515</v>
      </c>
      <c r="Q23" s="403">
        <v>580</v>
      </c>
      <c r="R23" s="403">
        <v>600</v>
      </c>
      <c r="S23" s="403">
        <v>640</v>
      </c>
      <c r="T23" s="403">
        <v>550</v>
      </c>
      <c r="U23" s="403">
        <v>864</v>
      </c>
      <c r="V23" s="403">
        <v>7460</v>
      </c>
      <c r="W23" s="403">
        <v>735</v>
      </c>
      <c r="X23" s="403">
        <v>630</v>
      </c>
      <c r="Y23" s="403">
        <v>760</v>
      </c>
      <c r="Z23" s="403">
        <v>1500</v>
      </c>
      <c r="AA23" s="403">
        <v>480</v>
      </c>
      <c r="AB23" s="403">
        <v>737</v>
      </c>
      <c r="AC23" s="403">
        <v>1375</v>
      </c>
      <c r="AD23" s="403">
        <v>3547</v>
      </c>
      <c r="AE23" s="403">
        <v>627</v>
      </c>
      <c r="AF23" s="403">
        <v>1900</v>
      </c>
      <c r="AG23" s="403">
        <v>568</v>
      </c>
      <c r="AH23" s="403">
        <v>900</v>
      </c>
      <c r="AI23" s="403">
        <v>13000</v>
      </c>
      <c r="AJ23" s="403">
        <v>581</v>
      </c>
      <c r="AK23" s="403">
        <v>860</v>
      </c>
      <c r="AL23" s="403">
        <v>39300</v>
      </c>
      <c r="AM23" s="403">
        <v>597</v>
      </c>
      <c r="AN23" s="403">
        <v>943</v>
      </c>
      <c r="AO23" s="403">
        <v>1750</v>
      </c>
      <c r="AP23" s="403">
        <v>1890</v>
      </c>
      <c r="AQ23" s="403">
        <v>740</v>
      </c>
      <c r="AR23" s="403">
        <v>1316</v>
      </c>
      <c r="AS23" s="403">
        <v>743</v>
      </c>
      <c r="AT23" s="403">
        <v>527.39</v>
      </c>
      <c r="AU23" s="42">
        <v>5750</v>
      </c>
      <c r="AV23" s="73">
        <v>1330</v>
      </c>
      <c r="AW23" s="223">
        <v>1040</v>
      </c>
      <c r="AX23" s="73">
        <v>5200</v>
      </c>
      <c r="AY23" s="223">
        <v>7804</v>
      </c>
      <c r="AZ23" s="267">
        <v>13000</v>
      </c>
      <c r="BA23" s="860">
        <v>7460</v>
      </c>
      <c r="BB23" s="216">
        <v>392</v>
      </c>
      <c r="BC23" s="601">
        <v>600</v>
      </c>
      <c r="BD23" s="601">
        <v>640</v>
      </c>
      <c r="BE23" s="660">
        <v>540</v>
      </c>
      <c r="BF23" s="861">
        <v>512</v>
      </c>
      <c r="BG23" s="861">
        <v>885</v>
      </c>
      <c r="BH23" s="861">
        <v>510</v>
      </c>
      <c r="BI23" s="122">
        <v>529</v>
      </c>
      <c r="BJ23" s="861">
        <v>727</v>
      </c>
      <c r="BK23" s="862">
        <v>770</v>
      </c>
      <c r="BL23" s="1024">
        <v>3648</v>
      </c>
      <c r="BM23" s="1034"/>
      <c r="BN23" s="978"/>
      <c r="BO23" s="850">
        <v>2005</v>
      </c>
      <c r="BP23" s="224">
        <f>COUNTIFS(C7:BL7,BO23,C5:BL5,BP2)</f>
        <v>1</v>
      </c>
      <c r="BQ23" s="224">
        <f>COUNTIFS(C7:BL7,BO23,C6:BL6,BQ2)</f>
        <v>0</v>
      </c>
      <c r="BR23" s="922"/>
      <c r="BS23" s="850">
        <v>2005</v>
      </c>
      <c r="BT23" s="149">
        <f>COUNTIFS(C7:BL7,BS23)</f>
        <v>2</v>
      </c>
      <c r="BU23" s="622">
        <f t="shared" si="1"/>
        <v>16</v>
      </c>
      <c r="BV23" s="144"/>
      <c r="BW23" s="144"/>
      <c r="BX23" s="144"/>
      <c r="BY23" s="428"/>
      <c r="BZ23" s="876" t="s">
        <v>1223</v>
      </c>
      <c r="CA23" s="622">
        <f>COUNTIFS(C5:BL5,BZ23)</f>
        <v>1</v>
      </c>
      <c r="CB23" s="843">
        <f>CA23/CA24</f>
        <v>1.6129032258064516E-2</v>
      </c>
      <c r="CC23" s="843"/>
      <c r="CD23" s="876" t="s">
        <v>1223</v>
      </c>
      <c r="CE23" s="622">
        <f>SUMIFS(C23:BL23,C18:BL18,CE2, C5:BL5,CD23)</f>
        <v>0</v>
      </c>
      <c r="CF23" s="622">
        <f>SUMIFS(D23:BM23,D18:BM18,CF2, D5:BM5,CD23)</f>
        <v>1750</v>
      </c>
      <c r="CG23" s="622">
        <f>SUMIFS(C23:BL23,C18:BL18,CG2, C5:BL5,CD23)</f>
        <v>0</v>
      </c>
      <c r="CH23" s="42">
        <f>SUMIFS(F23:BR23,F18:BR18,CH2, F5:BR5,CD23)</f>
        <v>0</v>
      </c>
      <c r="CI23" s="622">
        <f>SUMIFS(C23:BL23,C18:BL18,CI2, C5:BL5,CD23)</f>
        <v>0</v>
      </c>
      <c r="CJ23" s="622">
        <f>SUMIFS(C23:BL23,C18:BL18,CJ2, C5:BL5,CD23)</f>
        <v>0</v>
      </c>
      <c r="CK23" s="188"/>
      <c r="CL23" s="188"/>
      <c r="CM23" s="401"/>
      <c r="CN23" s="876" t="s">
        <v>1223</v>
      </c>
      <c r="CO23" s="224">
        <f>COUNTIFS(C5:BL5,CN23,C18:BL18,CO2)</f>
        <v>0</v>
      </c>
      <c r="CP23" s="224">
        <f>COUNTIFS(C5:BL5,CN23,C18:BL18,CP2)</f>
        <v>1</v>
      </c>
      <c r="CQ23" s="224">
        <f>COUNTIFS(D5:BM5,CN23,D18:BM18,CQ2)</f>
        <v>0</v>
      </c>
      <c r="CR23" s="224">
        <f>COUNTIFS(C5:BL5,CN23,C18:BL18,CR2)</f>
        <v>0</v>
      </c>
      <c r="CS23" s="224">
        <f>COUNTIFS(F5:BR5,CN23,F18:BR18,CS2)</f>
        <v>0</v>
      </c>
      <c r="CT23" s="224">
        <f>COUNTIFS(C5:BL5,CN23,C18:BL18,CT2)</f>
        <v>0</v>
      </c>
      <c r="CU23" s="224">
        <f t="shared" si="0"/>
        <v>1</v>
      </c>
      <c r="CV23" s="401"/>
      <c r="CW23" s="876" t="s">
        <v>1223</v>
      </c>
      <c r="CX23" s="622">
        <f>SUMIFS(C23:BL23,C5:BL5,CW23)</f>
        <v>1750</v>
      </c>
      <c r="CY23" s="956">
        <f>CX23/CX24</f>
        <v>1.0551805778759745E-2</v>
      </c>
      <c r="CZ23" s="188"/>
      <c r="DA23" s="188"/>
      <c r="DB23" s="188"/>
      <c r="DC23" s="401"/>
      <c r="DD23" s="850">
        <v>2005</v>
      </c>
      <c r="DE23" s="622">
        <f>SUMIFS(C23:BL23, C5:BL5, DE2, C7:BL7,DD23)</f>
        <v>392</v>
      </c>
      <c r="DF23" s="622">
        <f>SUMIFS(C23:BL23, C6:BL6, DF2, C7:BL7,DD23)</f>
        <v>0</v>
      </c>
      <c r="DG23" s="224"/>
      <c r="DH23" s="850">
        <v>2005</v>
      </c>
      <c r="DI23" s="622">
        <f t="shared" si="2"/>
        <v>392</v>
      </c>
      <c r="DJ23" s="622">
        <f t="shared" si="3"/>
        <v>10063</v>
      </c>
      <c r="DK23" s="224"/>
      <c r="DL23" s="224"/>
      <c r="DM23" s="224"/>
      <c r="DN23" s="224"/>
      <c r="DO23" s="224"/>
      <c r="DP23" s="224"/>
      <c r="DQ23" s="428"/>
      <c r="DR23" s="1016">
        <v>2005</v>
      </c>
      <c r="DS23" s="622">
        <f>SUMIFS(C23:BL23, C7:BL7,DR23)</f>
        <v>1252</v>
      </c>
      <c r="DT23" s="622">
        <f t="shared" si="4"/>
        <v>16316</v>
      </c>
      <c r="DU23" s="188"/>
      <c r="DV23" s="188"/>
      <c r="DW23" s="401"/>
      <c r="DX23" s="188"/>
      <c r="DY23" s="188"/>
      <c r="DZ23" s="188"/>
      <c r="EA23" s="188"/>
      <c r="EB23" s="188"/>
      <c r="EC23" s="188"/>
      <c r="ED23" s="843"/>
      <c r="EE23" s="843"/>
      <c r="EF23" s="843"/>
      <c r="EG23" s="843"/>
      <c r="EH23" s="843"/>
      <c r="EI23" s="843"/>
      <c r="EJ23" s="843"/>
      <c r="EK23" s="843"/>
      <c r="EL23" s="843"/>
      <c r="EM23" s="843"/>
      <c r="EN23" s="843"/>
      <c r="EO23" s="843"/>
      <c r="EP23" s="843"/>
      <c r="EQ23" s="843"/>
      <c r="ER23" s="843"/>
      <c r="ES23" s="843"/>
      <c r="ET23" s="843"/>
      <c r="EU23" s="843"/>
      <c r="EV23" s="843"/>
      <c r="EW23" s="843"/>
      <c r="EX23" s="843"/>
      <c r="EY23" s="843"/>
      <c r="EZ23" s="843"/>
      <c r="FA23" s="843"/>
      <c r="FB23" s="843"/>
      <c r="FC23" s="843"/>
      <c r="FD23" s="843"/>
      <c r="FE23" s="843"/>
    </row>
    <row r="24" spans="1:162" ht="15" customHeight="1" outlineLevel="1">
      <c r="A24" s="183" t="s">
        <v>6</v>
      </c>
      <c r="B24" s="241" t="s">
        <v>240</v>
      </c>
      <c r="C24" s="406" t="s">
        <v>8</v>
      </c>
      <c r="D24" s="406"/>
      <c r="E24" s="406"/>
      <c r="F24" s="406"/>
      <c r="G24" s="406"/>
      <c r="H24" s="406"/>
      <c r="I24" s="406"/>
      <c r="J24" s="406"/>
      <c r="K24" s="406"/>
      <c r="L24" s="406"/>
      <c r="M24" s="406"/>
      <c r="N24" s="406"/>
      <c r="O24" s="406"/>
      <c r="P24" s="406"/>
      <c r="Q24" s="406"/>
      <c r="R24" s="406"/>
      <c r="S24" s="406"/>
      <c r="T24" s="406"/>
      <c r="U24" s="406"/>
      <c r="V24" s="406"/>
      <c r="W24" s="406"/>
      <c r="X24" s="406"/>
      <c r="Y24" s="406"/>
      <c r="Z24" s="406"/>
      <c r="AA24" s="406"/>
      <c r="AB24" s="406"/>
      <c r="AC24" s="401" t="s">
        <v>7</v>
      </c>
      <c r="AD24" s="406"/>
      <c r="AE24" s="406"/>
      <c r="AF24" s="406"/>
      <c r="AG24" s="406"/>
      <c r="AH24" s="406"/>
      <c r="AI24" s="406"/>
      <c r="AJ24" s="406"/>
      <c r="AK24" s="406"/>
      <c r="AL24" s="406"/>
      <c r="AM24" s="406"/>
      <c r="AN24" s="406"/>
      <c r="AO24" s="406"/>
      <c r="AP24" s="406"/>
      <c r="AQ24" s="406"/>
      <c r="AR24" s="406"/>
      <c r="AS24" s="406"/>
      <c r="AT24" s="401" t="s">
        <v>375</v>
      </c>
      <c r="AU24" s="26" t="s">
        <v>8</v>
      </c>
      <c r="AV24" s="33" t="s">
        <v>8</v>
      </c>
      <c r="AW24" s="21" t="s">
        <v>7</v>
      </c>
      <c r="AX24" s="33" t="s">
        <v>8</v>
      </c>
      <c r="AY24" s="65" t="s">
        <v>7</v>
      </c>
      <c r="AZ24" s="258" t="s">
        <v>7</v>
      </c>
      <c r="BA24" s="70" t="s">
        <v>8</v>
      </c>
      <c r="BB24" s="191" t="s">
        <v>1107</v>
      </c>
      <c r="BC24" s="597" t="s">
        <v>1108</v>
      </c>
      <c r="BD24" s="598" t="s">
        <v>1400</v>
      </c>
      <c r="BE24" s="656" t="s">
        <v>1400</v>
      </c>
      <c r="BF24" s="29" t="s">
        <v>8</v>
      </c>
      <c r="BG24" s="29" t="s">
        <v>1423</v>
      </c>
      <c r="BH24" s="680" t="s">
        <v>8</v>
      </c>
      <c r="BI24" s="780" t="s">
        <v>8</v>
      </c>
      <c r="BJ24" s="680" t="s">
        <v>8</v>
      </c>
      <c r="BK24" s="268" t="s">
        <v>8</v>
      </c>
      <c r="BL24" s="1021" t="s">
        <v>1109</v>
      </c>
      <c r="BM24" s="895"/>
      <c r="BN24" s="978"/>
      <c r="BO24" s="850">
        <v>2006</v>
      </c>
      <c r="BP24" s="224">
        <f>COUNTIFS(C7:BL7,BO24,C5:BL5,BP2)</f>
        <v>0</v>
      </c>
      <c r="BQ24" s="224">
        <f>COUNTIFS(C7:BL7,BO24,C6:BL6,BQ2)</f>
        <v>1</v>
      </c>
      <c r="BR24" s="481"/>
      <c r="BS24" s="850">
        <v>2006</v>
      </c>
      <c r="BT24" s="149">
        <f>COUNTIFS(C7:BL7,BS24)</f>
        <v>2</v>
      </c>
      <c r="BU24" s="622">
        <f t="shared" si="1"/>
        <v>18</v>
      </c>
      <c r="BV24" s="139"/>
      <c r="BW24" s="139"/>
      <c r="BX24" s="139"/>
      <c r="BZ24" s="870" t="s">
        <v>1556</v>
      </c>
      <c r="CA24" s="362">
        <f>SUM(CA3:CA23)</f>
        <v>62</v>
      </c>
      <c r="CB24" s="397">
        <f>SUM(CB3:CB23)</f>
        <v>0.99999999999999978</v>
      </c>
      <c r="CC24" s="397"/>
      <c r="CD24" s="870" t="s">
        <v>1556</v>
      </c>
      <c r="CE24" s="188">
        <f t="shared" ref="CE24:CJ24" si="5">SUM(CE3:CE23)</f>
        <v>3850</v>
      </c>
      <c r="CF24" s="188">
        <f t="shared" si="5"/>
        <v>102479</v>
      </c>
      <c r="CG24" s="188">
        <f>SUM(CG3:CG23)</f>
        <v>37551.39</v>
      </c>
      <c r="CH24" s="185">
        <f t="shared" si="5"/>
        <v>17928</v>
      </c>
      <c r="CI24" s="188">
        <f t="shared" si="5"/>
        <v>3648</v>
      </c>
      <c r="CJ24" s="188">
        <f t="shared" si="5"/>
        <v>392</v>
      </c>
      <c r="CK24" s="877">
        <f>SUM(CE24:CJ24)</f>
        <v>165848.39000000001</v>
      </c>
      <c r="CL24" s="877"/>
      <c r="CM24" s="418"/>
      <c r="CN24" s="876" t="s">
        <v>1570</v>
      </c>
      <c r="CO24" s="224">
        <f t="shared" ref="CO24:CT24" si="6">SUM(CO3:CO23)</f>
        <v>1</v>
      </c>
      <c r="CP24" s="224">
        <f t="shared" si="6"/>
        <v>29</v>
      </c>
      <c r="CQ24" s="224">
        <f t="shared" si="6"/>
        <v>20</v>
      </c>
      <c r="CR24" s="224">
        <f t="shared" si="6"/>
        <v>10</v>
      </c>
      <c r="CS24" s="224">
        <f t="shared" si="6"/>
        <v>1</v>
      </c>
      <c r="CT24" s="224">
        <f t="shared" si="6"/>
        <v>1</v>
      </c>
      <c r="CU24" s="362">
        <f t="shared" si="0"/>
        <v>62</v>
      </c>
      <c r="CX24" s="626">
        <f>SUM(CX3:CX23)</f>
        <v>165848.39000000001</v>
      </c>
      <c r="CY24" s="956">
        <f>SUM(CY3:CY23)</f>
        <v>1</v>
      </c>
      <c r="DD24" s="850">
        <v>2006</v>
      </c>
      <c r="DE24" s="622">
        <f>SUMIFS(C23:BL23, C5:BL5, DE2, C7:BL7,DD24)</f>
        <v>0</v>
      </c>
      <c r="DF24" s="622">
        <f>SUMIFS(C23:BL23, C6:BL6, DF2, C7:BL7,DD24)</f>
        <v>743</v>
      </c>
      <c r="DH24" s="850">
        <v>2006</v>
      </c>
      <c r="DI24" s="622">
        <f t="shared" si="2"/>
        <v>392</v>
      </c>
      <c r="DJ24" s="622">
        <f t="shared" si="3"/>
        <v>10806</v>
      </c>
      <c r="DR24" s="1016">
        <v>2006</v>
      </c>
      <c r="DS24" s="622">
        <f>SUMIFS(C23:BL23, C7:BL7,DR24)</f>
        <v>1686</v>
      </c>
      <c r="DT24" s="622">
        <f>DT23+DS24</f>
        <v>18002</v>
      </c>
    </row>
    <row r="25" spans="1:162" ht="15" customHeight="1" outlineLevel="1">
      <c r="A25" s="183" t="s">
        <v>153</v>
      </c>
      <c r="B25" s="241" t="s">
        <v>240</v>
      </c>
      <c r="C25" s="27" t="s">
        <v>154</v>
      </c>
      <c r="AT25" s="27" t="s">
        <v>154</v>
      </c>
      <c r="AU25" s="24" t="s">
        <v>154</v>
      </c>
      <c r="AX25" s="33" t="s">
        <v>776</v>
      </c>
      <c r="BB25" s="190" t="s">
        <v>154</v>
      </c>
      <c r="BC25" s="593" t="s">
        <v>943</v>
      </c>
      <c r="BD25" s="593"/>
      <c r="BE25" s="663"/>
      <c r="BF25" s="29" t="s">
        <v>1412</v>
      </c>
      <c r="BG25" s="29" t="s">
        <v>1412</v>
      </c>
      <c r="BI25" s="737"/>
      <c r="BL25" s="1021" t="s">
        <v>154</v>
      </c>
      <c r="BM25" s="895"/>
      <c r="BN25" s="978"/>
      <c r="BO25" s="850">
        <v>2007</v>
      </c>
      <c r="BP25" s="224">
        <f>COUNTIFS(C7:BL7,BO25,C5:BL5,BP2)</f>
        <v>0</v>
      </c>
      <c r="BQ25" s="224">
        <f>COUNTIFS(C7:BL7,BO25,C6:BL6,BQ2)</f>
        <v>4</v>
      </c>
      <c r="BR25" s="481"/>
      <c r="BS25" s="850">
        <v>2007</v>
      </c>
      <c r="BT25" s="149">
        <f>COUNTIFS(C7:BL7,BS25)</f>
        <v>5</v>
      </c>
      <c r="BU25" s="622">
        <f t="shared" si="1"/>
        <v>23</v>
      </c>
      <c r="BV25" s="144"/>
      <c r="BW25" s="144"/>
      <c r="BX25" s="144"/>
      <c r="BZ25" s="224"/>
      <c r="CA25" s="224"/>
      <c r="CB25" s="224"/>
      <c r="CC25" s="224"/>
      <c r="CN25" s="364" t="s">
        <v>1566</v>
      </c>
      <c r="CO25" s="1019">
        <f>CO24/CU24</f>
        <v>1.6129032258064516E-2</v>
      </c>
      <c r="CP25" s="397">
        <f>CP24/CU24</f>
        <v>0.46774193548387094</v>
      </c>
      <c r="CQ25" s="397">
        <f>CQ24/CU24</f>
        <v>0.32258064516129031</v>
      </c>
      <c r="CR25" s="397">
        <f>CR24/CU24</f>
        <v>0.16129032258064516</v>
      </c>
      <c r="CS25" s="397">
        <f>CS24/CU24</f>
        <v>1.6129032258064516E-2</v>
      </c>
      <c r="CT25" s="397">
        <f>CT24/CU24</f>
        <v>1.6129032258064516E-2</v>
      </c>
      <c r="CU25" s="397">
        <f t="shared" si="0"/>
        <v>0.99999999999999989</v>
      </c>
      <c r="CW25" s="397"/>
      <c r="DD25" s="850">
        <v>2007</v>
      </c>
      <c r="DE25" s="622">
        <f>SUMIFS(C23:BL23, C5:BL5, DE2, C7:BL7,DD25)</f>
        <v>0</v>
      </c>
      <c r="DF25" s="622">
        <f>SUMIFS(C23:BL23, C6:BL6, DF2, C7:BL7,DD25)</f>
        <v>3029</v>
      </c>
      <c r="DH25" s="850">
        <v>2007</v>
      </c>
      <c r="DI25" s="622">
        <f>DI24+DE25</f>
        <v>392</v>
      </c>
      <c r="DJ25" s="622">
        <f>DJ24+DF25</f>
        <v>13835</v>
      </c>
      <c r="DR25" s="1016">
        <v>2007</v>
      </c>
      <c r="DS25" s="622">
        <f>SUMIFS(C23:BL23, C7:BL7,DR25)</f>
        <v>3797</v>
      </c>
      <c r="DT25" s="622">
        <f>DT24+DS25</f>
        <v>21799</v>
      </c>
    </row>
    <row r="26" spans="1:162" ht="15" customHeight="1">
      <c r="AX26" s="29"/>
      <c r="BB26" s="181"/>
      <c r="BM26" s="895"/>
      <c r="BN26" s="978"/>
      <c r="BO26" s="850">
        <v>2008</v>
      </c>
      <c r="BP26" s="224">
        <f>COUNTIFS(C7:BL7,BO26,C5:BL5,BP2)</f>
        <v>2</v>
      </c>
      <c r="BQ26" s="224">
        <f>COUNTIFS(C7:BL7,BO26,C6:BL6,BQ2)</f>
        <v>0</v>
      </c>
      <c r="BR26" s="481"/>
      <c r="BS26" s="850">
        <v>2008</v>
      </c>
      <c r="BT26" s="148">
        <f>COUNTIFS(C7:BL7,BS26)</f>
        <v>4</v>
      </c>
      <c r="BU26" s="42">
        <f t="shared" si="1"/>
        <v>27</v>
      </c>
      <c r="BV26" s="144"/>
      <c r="BW26" s="144"/>
      <c r="BX26" s="144"/>
      <c r="BZ26" s="224"/>
      <c r="CA26" s="224"/>
      <c r="CB26" s="224"/>
      <c r="CC26" s="224"/>
      <c r="CL26" s="224"/>
      <c r="CM26" s="428"/>
      <c r="DD26" s="850">
        <v>2008</v>
      </c>
      <c r="DE26" s="622">
        <f>SUMIFS(C23:BL23, C5:BL5, DE2, C7:BL7,DD26)</f>
        <v>13597</v>
      </c>
      <c r="DF26" s="622">
        <f>SUMIFS(C23:BL23, C6:BL6, DF2, C7:BL7,DD26)</f>
        <v>0</v>
      </c>
      <c r="DH26" s="850">
        <v>2008</v>
      </c>
      <c r="DI26" s="622">
        <f>DI25+DE26</f>
        <v>13989</v>
      </c>
      <c r="DJ26" s="622">
        <f>DJ25+DF26</f>
        <v>13835</v>
      </c>
      <c r="DR26" s="1016">
        <v>2008</v>
      </c>
      <c r="DS26" s="622">
        <f>SUMIFS(C23:BL23, C7:BL7,DR26)</f>
        <v>17784</v>
      </c>
      <c r="DT26" s="622">
        <f>DT25+DS26</f>
        <v>39583</v>
      </c>
    </row>
    <row r="27" spans="1:162" s="69" customFormat="1" ht="15" customHeight="1">
      <c r="A27" s="182" t="s">
        <v>43</v>
      </c>
      <c r="B27" s="54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34"/>
      <c r="AU27" s="581"/>
      <c r="AV27" s="68"/>
      <c r="AW27" s="437"/>
      <c r="AX27" s="64"/>
      <c r="AY27" s="437"/>
      <c r="AZ27" s="105"/>
      <c r="BA27" s="589"/>
      <c r="BB27" s="591"/>
      <c r="BC27" s="251"/>
      <c r="BD27" s="251"/>
      <c r="BE27" s="666"/>
      <c r="BI27" s="776"/>
      <c r="BK27" s="326"/>
      <c r="BL27" s="1020"/>
      <c r="BM27" s="895"/>
      <c r="BN27" s="982"/>
      <c r="BO27" s="850">
        <v>2009</v>
      </c>
      <c r="BP27" s="224">
        <f>COUNTIFS(C7:BL7,BO27,C5:BL5,BP2)</f>
        <v>2</v>
      </c>
      <c r="BQ27" s="224">
        <f>COUNTIFS(C7:BL7,BO27,C6:BL6,BQ2)</f>
        <v>2</v>
      </c>
      <c r="BR27" s="481"/>
      <c r="BS27" s="850">
        <v>2009</v>
      </c>
      <c r="BT27" s="149">
        <f>COUNTIFS(C7:BL7,BS27)</f>
        <v>6</v>
      </c>
      <c r="BU27" s="622">
        <f t="shared" si="1"/>
        <v>33</v>
      </c>
      <c r="BV27" s="144"/>
      <c r="BW27" s="144"/>
      <c r="BX27" s="144"/>
      <c r="BY27" s="401"/>
      <c r="BZ27" s="224"/>
      <c r="CA27" s="224"/>
      <c r="CB27" s="224"/>
      <c r="CC27" s="224"/>
      <c r="CD27" s="188"/>
      <c r="CE27" s="188"/>
      <c r="CF27" s="188"/>
      <c r="CG27" s="188"/>
      <c r="CH27" s="188"/>
      <c r="CI27" s="188"/>
      <c r="CJ27" s="188"/>
      <c r="CK27" s="188"/>
      <c r="CL27" s="224"/>
      <c r="CM27" s="428"/>
      <c r="CN27" s="224"/>
      <c r="CO27" s="188"/>
      <c r="CP27" s="188"/>
      <c r="CQ27" s="188"/>
      <c r="CR27" s="188"/>
      <c r="CS27" s="188"/>
      <c r="CT27" s="188"/>
      <c r="CU27" s="188"/>
      <c r="CV27" s="401"/>
      <c r="CW27" s="188"/>
      <c r="CX27" s="224"/>
      <c r="CY27" s="224"/>
      <c r="CZ27" s="188"/>
      <c r="DA27" s="188"/>
      <c r="DB27" s="188"/>
      <c r="DC27" s="401"/>
      <c r="DD27" s="850">
        <v>2009</v>
      </c>
      <c r="DE27" s="622">
        <f>SUMIFS(C23:BL23, C5:BL5, DE2, C7:BL7,DD27)</f>
        <v>4248</v>
      </c>
      <c r="DF27" s="622">
        <f>SUMIFS(C23:BL23, C6:BL6, DF2, C7:BL7,DD27)</f>
        <v>1262.3899999999999</v>
      </c>
      <c r="DG27" s="188"/>
      <c r="DH27" s="850">
        <v>2009</v>
      </c>
      <c r="DI27" s="622">
        <f t="shared" si="2"/>
        <v>18237</v>
      </c>
      <c r="DJ27" s="622">
        <f t="shared" si="3"/>
        <v>15097.39</v>
      </c>
      <c r="DK27" s="188"/>
      <c r="DL27" s="188"/>
      <c r="DM27" s="188"/>
      <c r="DN27" s="188"/>
      <c r="DO27" s="188"/>
      <c r="DP27" s="188"/>
      <c r="DQ27" s="401"/>
      <c r="DR27" s="1016">
        <v>2009</v>
      </c>
      <c r="DS27" s="622">
        <f>SUMIFS(C23:BL23, C7:BL7,DR27)</f>
        <v>7395.3899999999994</v>
      </c>
      <c r="DT27" s="622">
        <f t="shared" si="4"/>
        <v>46978.39</v>
      </c>
      <c r="DU27" s="188"/>
      <c r="DV27" s="188"/>
      <c r="DW27" s="401"/>
      <c r="DX27" s="188"/>
      <c r="DY27" s="188"/>
      <c r="DZ27" s="188"/>
      <c r="EA27" s="188"/>
      <c r="EB27" s="188"/>
      <c r="EC27" s="188"/>
      <c r="ED27" s="188"/>
      <c r="EE27" s="188"/>
      <c r="EF27" s="188"/>
      <c r="EG27" s="188"/>
      <c r="EH27" s="188"/>
      <c r="EI27" s="188"/>
      <c r="EJ27" s="188"/>
      <c r="EK27" s="188"/>
      <c r="EL27" s="188"/>
      <c r="EM27" s="188"/>
      <c r="EN27" s="188"/>
      <c r="EO27" s="188"/>
      <c r="EP27" s="188"/>
      <c r="EQ27" s="188"/>
      <c r="ER27" s="188"/>
      <c r="ES27" s="188"/>
      <c r="ET27" s="188"/>
      <c r="EU27" s="188"/>
      <c r="EV27" s="188"/>
      <c r="EW27" s="188"/>
      <c r="EX27" s="188"/>
      <c r="EY27" s="188"/>
      <c r="EZ27" s="188"/>
      <c r="FA27" s="188"/>
      <c r="FB27" s="188"/>
      <c r="FC27" s="188"/>
      <c r="FD27" s="188"/>
      <c r="FE27" s="188"/>
      <c r="FF27" s="326"/>
    </row>
    <row r="28" spans="1:162" ht="15" customHeight="1" outlineLevel="1">
      <c r="A28" s="6" t="s">
        <v>78</v>
      </c>
      <c r="B28" s="241" t="s">
        <v>240</v>
      </c>
      <c r="C28" s="407" t="s">
        <v>63</v>
      </c>
      <c r="D28" s="407"/>
      <c r="E28" s="407"/>
      <c r="F28" s="407"/>
      <c r="G28" s="407"/>
      <c r="H28" s="407"/>
      <c r="I28" s="407"/>
      <c r="J28" s="407"/>
      <c r="K28" s="407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7"/>
      <c r="X28" s="407"/>
      <c r="Y28" s="407"/>
      <c r="Z28" s="407"/>
      <c r="AA28" s="407"/>
      <c r="AB28" s="407"/>
      <c r="AC28" s="407"/>
      <c r="AD28" s="407"/>
      <c r="AE28" s="407"/>
      <c r="AF28" s="407"/>
      <c r="AG28" s="407"/>
      <c r="AH28" s="407"/>
      <c r="AI28" s="407"/>
      <c r="AJ28" s="407"/>
      <c r="AK28" s="407"/>
      <c r="AL28" s="407"/>
      <c r="AM28" s="407"/>
      <c r="AN28" s="407"/>
      <c r="AO28" s="407"/>
      <c r="AP28" s="407"/>
      <c r="AQ28" s="407"/>
      <c r="AR28" s="407"/>
      <c r="AS28" s="407"/>
      <c r="AT28" s="29" t="s">
        <v>335</v>
      </c>
      <c r="AU28" s="23" t="s">
        <v>335</v>
      </c>
      <c r="AX28" s="33" t="s">
        <v>769</v>
      </c>
      <c r="BB28" s="190" t="s">
        <v>977</v>
      </c>
      <c r="BC28" s="604" t="s">
        <v>335</v>
      </c>
      <c r="BD28" s="604"/>
      <c r="BE28" s="664"/>
      <c r="BF28" s="29" t="s">
        <v>335</v>
      </c>
      <c r="BG28" s="29" t="s">
        <v>335</v>
      </c>
      <c r="BI28" s="115"/>
      <c r="BL28" s="1021" t="s">
        <v>977</v>
      </c>
      <c r="BM28" s="898"/>
      <c r="BN28" s="978"/>
      <c r="BO28" s="850">
        <v>2010</v>
      </c>
      <c r="BP28" s="224">
        <f>COUNTIFS(C7:BL7,BO28,C5:BL5,BP2)</f>
        <v>0</v>
      </c>
      <c r="BQ28" s="224">
        <f>COUNTIFS(C7:BL7,BO28,C6:BL6,BQ2)</f>
        <v>1</v>
      </c>
      <c r="BR28" s="507"/>
      <c r="BS28" s="850">
        <v>2010</v>
      </c>
      <c r="BT28" s="149">
        <f>COUNTIFS(C7:BL7,BS28)</f>
        <v>1</v>
      </c>
      <c r="BU28" s="622">
        <f t="shared" si="1"/>
        <v>34</v>
      </c>
      <c r="BV28" s="149"/>
      <c r="BW28" s="149"/>
      <c r="BX28" s="149"/>
      <c r="BZ28" s="224"/>
      <c r="CA28" s="224"/>
      <c r="CB28" s="224"/>
      <c r="CC28" s="224"/>
      <c r="CO28" s="224"/>
      <c r="CP28" s="224"/>
      <c r="CQ28" s="224"/>
      <c r="CR28" s="224"/>
      <c r="CS28" s="224"/>
      <c r="CT28" s="224"/>
      <c r="CU28" s="224"/>
      <c r="CV28" s="428"/>
      <c r="CW28" s="224"/>
      <c r="CY28" s="224"/>
      <c r="CZ28" s="224"/>
      <c r="DA28" s="224"/>
      <c r="DD28" s="850">
        <v>2010</v>
      </c>
      <c r="DE28" s="622">
        <f>SUMIFS(C23:BL23, C5:BL5, DE2, C7:BL7,DD28)</f>
        <v>0</v>
      </c>
      <c r="DF28" s="622">
        <f>SUMIFS(C23:BL23, C6:BL6, DF2, C7:BL7,DD28)</f>
        <v>568</v>
      </c>
      <c r="DH28" s="850">
        <v>2010</v>
      </c>
      <c r="DI28" s="622">
        <f>DI27+DE28</f>
        <v>18237</v>
      </c>
      <c r="DJ28" s="622">
        <f>DJ27+DF28</f>
        <v>15665.39</v>
      </c>
      <c r="DR28" s="1016">
        <v>2010</v>
      </c>
      <c r="DS28" s="622">
        <f>SUMIFS(C23:BL23, C7:BL7,DR28)</f>
        <v>568</v>
      </c>
      <c r="DT28" s="622">
        <f>DT27+DS28</f>
        <v>47546.39</v>
      </c>
    </row>
    <row r="29" spans="1:162" ht="15" customHeight="1">
      <c r="C29" s="407"/>
      <c r="D29" s="407"/>
      <c r="E29" s="407"/>
      <c r="F29" s="407"/>
      <c r="G29" s="407"/>
      <c r="H29" s="407"/>
      <c r="I29" s="407"/>
      <c r="J29" s="407"/>
      <c r="K29" s="407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7"/>
      <c r="W29" s="407"/>
      <c r="X29" s="407"/>
      <c r="Y29" s="407"/>
      <c r="Z29" s="407"/>
      <c r="AA29" s="407"/>
      <c r="AB29" s="407"/>
      <c r="AC29" s="407"/>
      <c r="AD29" s="407"/>
      <c r="AE29" s="407"/>
      <c r="AF29" s="407"/>
      <c r="AG29" s="407"/>
      <c r="AH29" s="407"/>
      <c r="AI29" s="407"/>
      <c r="AJ29" s="407"/>
      <c r="AK29" s="407"/>
      <c r="AL29" s="407"/>
      <c r="AM29" s="407"/>
      <c r="AN29" s="407"/>
      <c r="AO29" s="407"/>
      <c r="AP29" s="407"/>
      <c r="AQ29" s="407"/>
      <c r="AR29" s="407"/>
      <c r="AS29" s="407"/>
      <c r="AT29" s="422"/>
      <c r="AU29" s="48"/>
      <c r="AX29" s="29"/>
      <c r="BB29" s="181"/>
      <c r="BC29" s="604"/>
      <c r="BD29" s="604"/>
      <c r="BE29" s="664"/>
      <c r="BI29" s="115"/>
      <c r="BM29" s="895"/>
      <c r="BN29" s="978"/>
      <c r="BO29" s="850">
        <v>2011</v>
      </c>
      <c r="BP29" s="224">
        <f>COUNTIFS(C7:BL7,BO29,C5:BL5,BP2)</f>
        <v>4</v>
      </c>
      <c r="BQ29" s="224">
        <f>COUNTIFS(C7:BL7,BO29,C6:BL6,BQ2)</f>
        <v>2</v>
      </c>
      <c r="BR29" s="481"/>
      <c r="BS29" s="850">
        <v>2011</v>
      </c>
      <c r="BT29" s="149">
        <f>COUNTIFS(C7:BL7,BS29)</f>
        <v>7</v>
      </c>
      <c r="BU29" s="622">
        <f t="shared" si="1"/>
        <v>41</v>
      </c>
      <c r="BV29" s="144"/>
      <c r="BW29" s="144"/>
      <c r="BX29" s="144"/>
      <c r="CL29" s="43"/>
      <c r="CM29" s="418"/>
      <c r="CP29" s="224"/>
      <c r="CQ29" s="224"/>
      <c r="CR29" s="224"/>
      <c r="CS29" s="224"/>
      <c r="CT29" s="224"/>
      <c r="CU29" s="224"/>
      <c r="CV29" s="428"/>
      <c r="CW29" s="224"/>
      <c r="DA29" s="224"/>
      <c r="DD29" s="850">
        <v>2011</v>
      </c>
      <c r="DE29" s="622">
        <f>SUMIFS(C23:BL23, C5:BL5, DE2, C7:BL7,DD29)</f>
        <v>24160</v>
      </c>
      <c r="DF29" s="622">
        <f>SUMIFS(C23:BL23, C6:BL6, DF2, C7:BL7,DD29)</f>
        <v>13210</v>
      </c>
      <c r="DH29" s="850">
        <v>2011</v>
      </c>
      <c r="DI29" s="622">
        <f t="shared" si="2"/>
        <v>42397</v>
      </c>
      <c r="DJ29" s="622">
        <f t="shared" si="3"/>
        <v>28875.39</v>
      </c>
      <c r="DR29" s="1016">
        <v>2011</v>
      </c>
      <c r="DS29" s="622">
        <f>SUMIFS(C23:BL23, C7:BL7,DR29)</f>
        <v>26320</v>
      </c>
      <c r="DT29" s="622">
        <f t="shared" si="4"/>
        <v>73866.39</v>
      </c>
    </row>
    <row r="30" spans="1:162" s="69" customFormat="1" ht="15" customHeight="1">
      <c r="A30" s="182" t="s">
        <v>18</v>
      </c>
      <c r="B30" s="54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34"/>
      <c r="AU30" s="581"/>
      <c r="AV30" s="68"/>
      <c r="AW30" s="437"/>
      <c r="AX30" s="64"/>
      <c r="AY30" s="437"/>
      <c r="AZ30" s="105"/>
      <c r="BA30" s="589"/>
      <c r="BB30" s="591"/>
      <c r="BC30" s="251"/>
      <c r="BD30" s="251"/>
      <c r="BE30" s="666"/>
      <c r="BI30" s="776"/>
      <c r="BK30" s="326"/>
      <c r="BL30" s="1020"/>
      <c r="BM30" s="895"/>
      <c r="BN30" s="978"/>
      <c r="BO30" s="850">
        <v>2012</v>
      </c>
      <c r="BP30" s="224">
        <f>COUNTIFS(C7:BL7,BO30,C5:BL5,BP2)</f>
        <v>2</v>
      </c>
      <c r="BQ30" s="224">
        <f>COUNTIFS(C7:BL7,BO30,C6:BL6,BQ2)</f>
        <v>2</v>
      </c>
      <c r="BR30" s="481"/>
      <c r="BS30" s="850">
        <v>2012</v>
      </c>
      <c r="BT30" s="149">
        <f>COUNTIFS(C7:BL7,BS30)</f>
        <v>11</v>
      </c>
      <c r="BU30" s="622">
        <f>BU29+BT30</f>
        <v>52</v>
      </c>
      <c r="BV30" s="149"/>
      <c r="BW30" s="149"/>
      <c r="BX30" s="149"/>
      <c r="BY30" s="401"/>
      <c r="BZ30" s="188"/>
      <c r="CA30" s="188"/>
      <c r="CB30" s="188"/>
      <c r="CC30" s="188"/>
      <c r="CD30" s="188"/>
      <c r="CE30" s="188"/>
      <c r="CF30" s="188"/>
      <c r="CG30" s="188"/>
      <c r="CH30" s="188"/>
      <c r="CI30" s="188"/>
      <c r="CJ30" s="188"/>
      <c r="CK30" s="188"/>
      <c r="CL30" s="43"/>
      <c r="CM30" s="418"/>
      <c r="CN30" s="188"/>
      <c r="CO30" s="188"/>
      <c r="CP30" s="188"/>
      <c r="CQ30" s="188"/>
      <c r="CR30" s="188"/>
      <c r="CS30" s="188"/>
      <c r="CT30" s="188"/>
      <c r="CU30" s="188"/>
      <c r="CV30" s="401"/>
      <c r="CW30" s="188"/>
      <c r="CX30" s="188"/>
      <c r="CY30" s="188"/>
      <c r="CZ30" s="188"/>
      <c r="DA30" s="188"/>
      <c r="DB30" s="188"/>
      <c r="DC30" s="401"/>
      <c r="DD30" s="850">
        <v>2012</v>
      </c>
      <c r="DE30" s="622">
        <f>SUMIFS(C23:BL23, C5:BL5, DE2, C7:BL7,DD30)</f>
        <v>1142</v>
      </c>
      <c r="DF30" s="622">
        <f>SUMIFS(C23:BL23, C6:BL6, DF2, C7:BL7,DD30)</f>
        <v>1177</v>
      </c>
      <c r="DG30" s="188"/>
      <c r="DH30" s="850">
        <v>2012</v>
      </c>
      <c r="DI30" s="622">
        <f>DI29+DE30</f>
        <v>43539</v>
      </c>
      <c r="DJ30" s="622">
        <f>DJ29+DF30</f>
        <v>30052.39</v>
      </c>
      <c r="DK30" s="188"/>
      <c r="DL30" s="188"/>
      <c r="DM30" s="188"/>
      <c r="DN30" s="188"/>
      <c r="DO30" s="188"/>
      <c r="DP30" s="188"/>
      <c r="DQ30" s="401"/>
      <c r="DR30" s="1016">
        <v>2012</v>
      </c>
      <c r="DS30" s="622">
        <f>SUMIFS(C23:BL23, C7:BL7,DR30)</f>
        <v>24880</v>
      </c>
      <c r="DT30" s="622">
        <f t="shared" si="4"/>
        <v>98746.39</v>
      </c>
      <c r="DU30" s="188"/>
      <c r="DV30" s="188"/>
      <c r="DW30" s="401"/>
      <c r="DX30" s="188"/>
      <c r="DY30" s="188"/>
      <c r="DZ30" s="188"/>
      <c r="EA30" s="188"/>
      <c r="EB30" s="188"/>
      <c r="EC30" s="188"/>
      <c r="ED30" s="188"/>
      <c r="EE30" s="188"/>
      <c r="EF30" s="188"/>
      <c r="EG30" s="188"/>
      <c r="EH30" s="188"/>
      <c r="EI30" s="188"/>
      <c r="EJ30" s="188"/>
      <c r="EK30" s="188"/>
      <c r="EL30" s="188"/>
      <c r="EM30" s="188"/>
      <c r="EN30" s="188"/>
      <c r="EO30" s="188"/>
      <c r="EP30" s="188"/>
      <c r="EQ30" s="188"/>
      <c r="ER30" s="188"/>
      <c r="ES30" s="188"/>
      <c r="ET30" s="188"/>
      <c r="EU30" s="188"/>
      <c r="EV30" s="188"/>
      <c r="EW30" s="188"/>
      <c r="EX30" s="188"/>
      <c r="EY30" s="188"/>
      <c r="EZ30" s="188"/>
      <c r="FA30" s="188"/>
      <c r="FB30" s="188"/>
      <c r="FC30" s="188"/>
      <c r="FD30" s="188"/>
      <c r="FE30" s="188"/>
      <c r="FF30" s="326"/>
    </row>
    <row r="31" spans="1:162" ht="15" customHeight="1" outlineLevel="1">
      <c r="A31" s="5" t="s">
        <v>75</v>
      </c>
      <c r="B31" s="241" t="s">
        <v>240</v>
      </c>
      <c r="C31" s="27" t="s">
        <v>21</v>
      </c>
      <c r="R31" s="680" t="s">
        <v>1533</v>
      </c>
      <c r="AU31" s="24" t="s">
        <v>606</v>
      </c>
      <c r="AW31" s="6" t="s">
        <v>691</v>
      </c>
      <c r="AX31" s="33" t="s">
        <v>847</v>
      </c>
      <c r="AY31" s="65" t="s">
        <v>852</v>
      </c>
      <c r="BB31" s="190" t="s">
        <v>1110</v>
      </c>
      <c r="BC31" s="597" t="s">
        <v>1111</v>
      </c>
      <c r="BD31" s="597"/>
      <c r="BE31" s="656"/>
      <c r="BF31" s="29" t="s">
        <v>21</v>
      </c>
      <c r="BG31" s="29" t="s">
        <v>21</v>
      </c>
      <c r="BH31" s="401" t="s">
        <v>691</v>
      </c>
      <c r="BI31" s="746" t="s">
        <v>691</v>
      </c>
      <c r="BJ31" s="680" t="s">
        <v>691</v>
      </c>
      <c r="BM31" s="895"/>
      <c r="BN31" s="980"/>
      <c r="BO31" s="850">
        <v>2013</v>
      </c>
      <c r="BP31" s="224">
        <f>COUNTIFS(C7:BL7,BO31,C5:BL5,BP2)</f>
        <v>0</v>
      </c>
      <c r="BQ31" s="224">
        <f>COUNTIFS(C7:BL7,BO31,C6:BL6,BQ2)</f>
        <v>3</v>
      </c>
      <c r="BR31" s="481"/>
      <c r="BS31" s="850">
        <v>2013</v>
      </c>
      <c r="BT31" s="149">
        <f>COUNTIFS(C7:BL7,BS31)</f>
        <v>7</v>
      </c>
      <c r="BU31" s="622">
        <f>BU30+BT31</f>
        <v>59</v>
      </c>
      <c r="BV31" s="149"/>
      <c r="BW31" s="149"/>
      <c r="BX31" s="149"/>
      <c r="CX31" s="224"/>
      <c r="DD31" s="850">
        <v>2013</v>
      </c>
      <c r="DE31" s="622">
        <f>SUMIFS(C23:BL23, C5:BL5, DE2, C7:BL7,DD31)</f>
        <v>0</v>
      </c>
      <c r="DF31" s="622">
        <f>SUMIFS(C23:BL23, C6:BL6, DF2, C7:BL7,DD31)</f>
        <v>2716</v>
      </c>
      <c r="DH31" s="850">
        <v>2013</v>
      </c>
      <c r="DI31" s="622">
        <f>DI30+DE31</f>
        <v>43539</v>
      </c>
      <c r="DJ31" s="622">
        <f>DJ30+DF31</f>
        <v>32768.39</v>
      </c>
      <c r="DR31" s="1016">
        <v>0</v>
      </c>
      <c r="DS31" s="622">
        <f>SUMIFS(C23:BL23, C7:BL7,DR31)</f>
        <v>20460</v>
      </c>
      <c r="DT31" s="622">
        <f t="shared" si="4"/>
        <v>119206.39</v>
      </c>
    </row>
    <row r="32" spans="1:162" s="66" customFormat="1" ht="15" customHeight="1" outlineLevel="1">
      <c r="A32" s="67" t="s">
        <v>60</v>
      </c>
      <c r="B32" s="241" t="s">
        <v>246</v>
      </c>
      <c r="C32" s="408" t="s">
        <v>87</v>
      </c>
      <c r="D32" s="408">
        <v>60</v>
      </c>
      <c r="E32" s="408">
        <v>66</v>
      </c>
      <c r="F32" s="408">
        <v>70</v>
      </c>
      <c r="G32" s="408">
        <v>35</v>
      </c>
      <c r="H32" s="408">
        <v>1E-3</v>
      </c>
      <c r="I32" s="408">
        <v>32</v>
      </c>
      <c r="J32" s="408"/>
      <c r="K32" s="408">
        <v>1</v>
      </c>
      <c r="L32" s="408">
        <v>946</v>
      </c>
      <c r="M32" s="408">
        <v>40</v>
      </c>
      <c r="N32" s="408"/>
      <c r="O32" s="408">
        <v>40</v>
      </c>
      <c r="P32" s="408">
        <v>15</v>
      </c>
      <c r="Q32" s="408"/>
      <c r="R32" s="408">
        <v>1</v>
      </c>
      <c r="S32" s="408">
        <v>32</v>
      </c>
      <c r="T32" s="408">
        <v>15</v>
      </c>
      <c r="U32" s="408">
        <v>1</v>
      </c>
      <c r="V32" s="408"/>
      <c r="W32" s="408">
        <v>110</v>
      </c>
      <c r="X32" s="408">
        <v>60</v>
      </c>
      <c r="Y32" s="408">
        <v>100</v>
      </c>
      <c r="Z32" s="408">
        <v>80</v>
      </c>
      <c r="AA32" s="408"/>
      <c r="AB32" s="408"/>
      <c r="AC32" s="408">
        <v>200</v>
      </c>
      <c r="AD32" s="408">
        <v>1</v>
      </c>
      <c r="AE32" s="408">
        <v>15</v>
      </c>
      <c r="AF32" s="408"/>
      <c r="AG32" s="408">
        <v>30</v>
      </c>
      <c r="AH32" s="408">
        <v>1</v>
      </c>
      <c r="AI32" s="408">
        <v>900</v>
      </c>
      <c r="AJ32" s="408"/>
      <c r="AK32" s="408">
        <v>1</v>
      </c>
      <c r="AL32" s="408">
        <v>43</v>
      </c>
      <c r="AM32" s="408"/>
      <c r="AN32" s="408">
        <v>60</v>
      </c>
      <c r="AO32" s="408">
        <v>75</v>
      </c>
      <c r="AP32" s="408">
        <v>80</v>
      </c>
      <c r="AQ32" s="408">
        <v>25</v>
      </c>
      <c r="AR32" s="37">
        <v>75</v>
      </c>
      <c r="AS32" s="408">
        <v>1</v>
      </c>
      <c r="AT32" s="38" t="s">
        <v>599</v>
      </c>
      <c r="AU32" s="66" t="s">
        <v>607</v>
      </c>
      <c r="AV32" s="37"/>
      <c r="AW32" s="16"/>
      <c r="AX32" s="38"/>
      <c r="AY32" s="66" t="s">
        <v>853</v>
      </c>
      <c r="AZ32" s="255"/>
      <c r="BA32" s="72"/>
      <c r="BB32" s="193" t="s">
        <v>1112</v>
      </c>
      <c r="BC32" s="603" t="s">
        <v>1113</v>
      </c>
      <c r="BD32" s="603">
        <v>40000</v>
      </c>
      <c r="BE32" s="662"/>
      <c r="BF32" s="29" t="s">
        <v>1418</v>
      </c>
      <c r="BG32" s="29" t="s">
        <v>1424</v>
      </c>
      <c r="BH32" s="680"/>
      <c r="BI32" s="113"/>
      <c r="BJ32" s="680"/>
      <c r="BK32" s="268"/>
      <c r="BL32" s="1027" t="s">
        <v>1046</v>
      </c>
      <c r="BM32" s="897"/>
      <c r="BN32" s="978"/>
      <c r="BO32" s="850">
        <v>2014</v>
      </c>
      <c r="BP32" s="224">
        <f>COUNTIFS(C7:BL7,BO32,C5:BL5,BP2)</f>
        <v>0</v>
      </c>
      <c r="BQ32" s="224">
        <f>COUNTIFS(C7:BL7,BO32,C6:BL6,BQ2)</f>
        <v>1</v>
      </c>
      <c r="BR32" s="508"/>
      <c r="BS32" s="1016">
        <v>0</v>
      </c>
      <c r="BT32" s="149">
        <f>COUNTIFS(C7:BL7,BS32)</f>
        <v>2</v>
      </c>
      <c r="BU32" s="622">
        <f>BU31+BT32</f>
        <v>61</v>
      </c>
      <c r="BV32" s="144"/>
      <c r="BW32" s="144"/>
      <c r="BX32" s="144"/>
      <c r="BY32" s="401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401"/>
      <c r="CN32" s="224"/>
      <c r="CO32" s="188"/>
      <c r="CP32" s="188"/>
      <c r="CQ32" s="188"/>
      <c r="CR32" s="188"/>
      <c r="CS32" s="188"/>
      <c r="CT32" s="188"/>
      <c r="CU32" s="188"/>
      <c r="CV32" s="401"/>
      <c r="CW32" s="188"/>
      <c r="CX32" s="224"/>
      <c r="CY32" s="188"/>
      <c r="CZ32" s="188"/>
      <c r="DA32" s="188"/>
      <c r="DB32" s="224"/>
      <c r="DC32" s="428"/>
      <c r="DD32" s="1016">
        <v>0</v>
      </c>
      <c r="DE32" s="622">
        <f>SUMIFS(C23:BL23, C5:BL5, DE2, C7:BL7,DD32)</f>
        <v>20460</v>
      </c>
      <c r="DF32" s="622">
        <f>SUMIFS(C23:BL23, C6:BL6, DF2, C7:BL7,DD32)</f>
        <v>0</v>
      </c>
      <c r="DG32" s="188"/>
      <c r="DH32" s="1016">
        <v>0</v>
      </c>
      <c r="DI32" s="622">
        <f>DI31+DE32</f>
        <v>63999</v>
      </c>
      <c r="DJ32" s="622">
        <f>DF32+DJ31</f>
        <v>32768.39</v>
      </c>
      <c r="DK32" s="188"/>
      <c r="DL32" s="188"/>
      <c r="DM32" s="188"/>
      <c r="DN32" s="188"/>
      <c r="DO32" s="188"/>
      <c r="DP32" s="188"/>
      <c r="DQ32" s="401"/>
      <c r="DR32" s="1016">
        <v>2013</v>
      </c>
      <c r="DS32" s="622">
        <f>SUMIFS(C23:BL23, C7:BL7,DR32)</f>
        <v>45142</v>
      </c>
      <c r="DT32" s="622">
        <f>DT31+DS32</f>
        <v>164348.39000000001</v>
      </c>
      <c r="DU32" s="224"/>
      <c r="DV32" s="224"/>
      <c r="DW32" s="428"/>
      <c r="DX32" s="224"/>
      <c r="DY32" s="224"/>
      <c r="DZ32" s="224"/>
      <c r="EA32" s="224"/>
      <c r="EB32" s="224"/>
      <c r="EC32" s="224"/>
      <c r="ED32" s="224"/>
      <c r="EE32" s="224"/>
      <c r="EF32" s="224"/>
      <c r="EG32" s="224"/>
      <c r="EH32" s="224"/>
      <c r="EI32" s="224"/>
      <c r="EJ32" s="224"/>
      <c r="EK32" s="224"/>
      <c r="EL32" s="224"/>
      <c r="EM32" s="224"/>
      <c r="EN32" s="224"/>
      <c r="EO32" s="224"/>
      <c r="EP32" s="224"/>
      <c r="EQ32" s="224"/>
      <c r="ER32" s="224"/>
      <c r="ES32" s="224"/>
      <c r="ET32" s="224"/>
      <c r="EU32" s="224"/>
      <c r="EV32" s="224"/>
      <c r="EW32" s="224"/>
      <c r="EX32" s="224"/>
      <c r="EY32" s="224"/>
      <c r="EZ32" s="224"/>
      <c r="FA32" s="224"/>
      <c r="FB32" s="224"/>
      <c r="FC32" s="224"/>
      <c r="FD32" s="224"/>
      <c r="FE32" s="224"/>
    </row>
    <row r="33" spans="1:162" s="66" customFormat="1" ht="15" customHeight="1">
      <c r="A33" s="74" t="s">
        <v>374</v>
      </c>
      <c r="B33" s="241" t="s">
        <v>248</v>
      </c>
      <c r="C33" s="37"/>
      <c r="D33" s="37"/>
      <c r="E33" s="875"/>
      <c r="F33" s="37"/>
      <c r="G33" s="37"/>
      <c r="H33" s="37"/>
      <c r="I33" s="37"/>
      <c r="J33" s="37"/>
      <c r="K33" s="37"/>
      <c r="L33" s="38" t="s">
        <v>857</v>
      </c>
      <c r="M33" s="38" t="s">
        <v>1799</v>
      </c>
      <c r="N33" s="37"/>
      <c r="O33" s="37"/>
      <c r="P33" s="37"/>
      <c r="Q33" s="37"/>
      <c r="R33" s="37"/>
      <c r="S33" s="37"/>
      <c r="T33" s="37"/>
      <c r="U33" s="37">
        <v>43</v>
      </c>
      <c r="V33" s="37">
        <v>50</v>
      </c>
      <c r="W33" s="38" t="s">
        <v>1752</v>
      </c>
      <c r="X33" s="37"/>
      <c r="Y33" s="38" t="s">
        <v>1743</v>
      </c>
      <c r="Z33" s="38" t="s">
        <v>1738</v>
      </c>
      <c r="AA33" s="37"/>
      <c r="AB33" s="37"/>
      <c r="AC33" s="38" t="s">
        <v>1723</v>
      </c>
      <c r="AD33" s="37"/>
      <c r="AE33" s="38" t="s">
        <v>1710</v>
      </c>
      <c r="AF33" s="37"/>
      <c r="AG33" s="38" t="s">
        <v>1689</v>
      </c>
      <c r="AH33" s="38" t="s">
        <v>1676</v>
      </c>
      <c r="AI33" s="38" t="s">
        <v>1689</v>
      </c>
      <c r="AJ33" s="37"/>
      <c r="AK33" s="38" t="s">
        <v>1676</v>
      </c>
      <c r="AL33" s="37"/>
      <c r="AM33" s="37"/>
      <c r="AN33" s="37"/>
      <c r="AO33" s="38" t="s">
        <v>1655</v>
      </c>
      <c r="AP33" s="38">
        <v>80</v>
      </c>
      <c r="AQ33" s="38" t="s">
        <v>1648</v>
      </c>
      <c r="AR33" s="38" t="s">
        <v>1644</v>
      </c>
      <c r="AS33" s="37"/>
      <c r="AT33" s="38" t="s">
        <v>595</v>
      </c>
      <c r="AU33" s="66" t="s">
        <v>608</v>
      </c>
      <c r="AV33" s="37"/>
      <c r="AW33" s="16"/>
      <c r="AX33" s="38"/>
      <c r="AY33" s="66" t="s">
        <v>857</v>
      </c>
      <c r="AZ33" s="255"/>
      <c r="BA33" s="72"/>
      <c r="BB33" s="193"/>
      <c r="BC33" s="603" t="s">
        <v>1114</v>
      </c>
      <c r="BD33" s="603"/>
      <c r="BE33" s="662"/>
      <c r="BF33" s="29" t="s">
        <v>1419</v>
      </c>
      <c r="BG33" s="29" t="s">
        <v>1419</v>
      </c>
      <c r="BH33" s="680"/>
      <c r="BI33" s="119"/>
      <c r="BJ33" s="680"/>
      <c r="BK33" s="268"/>
      <c r="BL33" s="1027">
        <v>50</v>
      </c>
      <c r="BM33" s="895"/>
      <c r="BN33" s="980"/>
      <c r="BO33" s="850">
        <v>0</v>
      </c>
      <c r="BP33" s="224">
        <f>COUNTIFS(C7:BL7,BO33,C5:BL5,BP2)</f>
        <v>2</v>
      </c>
      <c r="BQ33" s="224">
        <f>COUNTIFS(D7:BM7,BO33,D5:BM5,BQ2)</f>
        <v>0</v>
      </c>
      <c r="BR33" s="481"/>
      <c r="BS33" s="908">
        <v>2013</v>
      </c>
      <c r="BT33" s="149">
        <v>0</v>
      </c>
      <c r="BU33" s="622">
        <f>BU32+BT33</f>
        <v>61</v>
      </c>
      <c r="BV33" s="144"/>
      <c r="BW33" s="144"/>
      <c r="BX33" s="144"/>
      <c r="BY33" s="42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  <c r="CL33" s="188"/>
      <c r="CM33" s="401"/>
      <c r="CN33" s="224"/>
      <c r="CO33" s="188"/>
      <c r="CP33" s="188"/>
      <c r="CQ33" s="188"/>
      <c r="CR33" s="188"/>
      <c r="CS33" s="188"/>
      <c r="CT33" s="188"/>
      <c r="CU33" s="188"/>
      <c r="CV33" s="401"/>
      <c r="CW33" s="188"/>
      <c r="CX33" s="188"/>
      <c r="CY33" s="188"/>
      <c r="CZ33" s="188"/>
      <c r="DA33" s="188"/>
      <c r="DB33" s="224"/>
      <c r="DC33" s="428"/>
      <c r="DD33" s="908">
        <v>2014</v>
      </c>
      <c r="DE33" s="622">
        <f>SUMIFS(C24:BL24, C6:BL6, DE2, C8:BL8,DD33)</f>
        <v>0</v>
      </c>
      <c r="DF33" s="622">
        <f>SUMIFS(C23:BL23, C6:BL6, DF2, C7:BL7,DD33)</f>
        <v>1500</v>
      </c>
      <c r="DG33" s="188"/>
      <c r="DH33" s="908">
        <v>2014</v>
      </c>
      <c r="DI33" s="622">
        <f>DI32+DE33</f>
        <v>63999</v>
      </c>
      <c r="DJ33" s="622">
        <f>DF33+DJ32</f>
        <v>34268.39</v>
      </c>
      <c r="DK33" s="224"/>
      <c r="DL33" s="224"/>
      <c r="DM33" s="224"/>
      <c r="DN33" s="224"/>
      <c r="DO33" s="224"/>
      <c r="DP33" s="224"/>
      <c r="DQ33" s="428"/>
      <c r="DR33" s="1016">
        <v>2014</v>
      </c>
      <c r="DS33" s="622">
        <f>SUMIFS(C23:BL23, C7:BL7,DR33)</f>
        <v>1500</v>
      </c>
      <c r="DT33" s="622">
        <f>DT32+DS33</f>
        <v>165848.39000000001</v>
      </c>
      <c r="DU33" s="224"/>
      <c r="DV33" s="224"/>
      <c r="DW33" s="428"/>
      <c r="DX33" s="224"/>
      <c r="DY33" s="224"/>
      <c r="DZ33" s="224"/>
      <c r="EA33" s="224"/>
      <c r="EB33" s="224"/>
      <c r="EC33" s="224"/>
      <c r="ED33" s="224"/>
      <c r="EE33" s="224"/>
      <c r="EF33" s="224"/>
      <c r="EG33" s="224"/>
      <c r="EH33" s="224"/>
      <c r="EI33" s="224"/>
      <c r="EJ33" s="224"/>
      <c r="EK33" s="224"/>
      <c r="EL33" s="224"/>
      <c r="EM33" s="224"/>
      <c r="EN33" s="224"/>
      <c r="EO33" s="224"/>
      <c r="EP33" s="224"/>
      <c r="EQ33" s="224"/>
      <c r="ER33" s="224"/>
      <c r="ES33" s="224"/>
      <c r="ET33" s="224"/>
      <c r="EU33" s="224"/>
      <c r="EV33" s="224"/>
      <c r="EW33" s="224"/>
      <c r="EX33" s="224"/>
      <c r="EY33" s="224"/>
      <c r="EZ33" s="224"/>
      <c r="FA33" s="224"/>
      <c r="FB33" s="224"/>
      <c r="FC33" s="224"/>
      <c r="FD33" s="224"/>
      <c r="FE33" s="224"/>
    </row>
    <row r="34" spans="1:162" s="69" customFormat="1" ht="15" customHeight="1">
      <c r="A34" s="182" t="s">
        <v>31</v>
      </c>
      <c r="B34" s="54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34"/>
      <c r="AU34" s="581"/>
      <c r="AV34" s="68"/>
      <c r="AW34" s="437"/>
      <c r="AX34" s="64"/>
      <c r="AY34" s="437"/>
      <c r="AZ34" s="105"/>
      <c r="BA34" s="589"/>
      <c r="BB34" s="591"/>
      <c r="BC34" s="251"/>
      <c r="BD34" s="251"/>
      <c r="BE34" s="666"/>
      <c r="BI34" s="776"/>
      <c r="BK34" s="326"/>
      <c r="BL34" s="1020"/>
      <c r="BM34" s="897"/>
      <c r="BN34" s="980"/>
      <c r="BO34" s="909" t="s">
        <v>1556</v>
      </c>
      <c r="BP34" s="362">
        <f>SUM(BP3:BP33)</f>
        <v>13</v>
      </c>
      <c r="BQ34" s="362">
        <f>SUM(BQ3:BQ33)</f>
        <v>25</v>
      </c>
      <c r="BR34" s="508"/>
      <c r="BS34" s="908">
        <v>2014</v>
      </c>
      <c r="BT34" s="149">
        <f>COUNTIFS(C7:BL7,BS34)</f>
        <v>1</v>
      </c>
      <c r="BU34" s="622">
        <f>BU33+BT34</f>
        <v>62</v>
      </c>
      <c r="BV34" s="144"/>
      <c r="BW34" s="144"/>
      <c r="BX34" s="144"/>
      <c r="BY34" s="428"/>
      <c r="BZ34" s="188"/>
      <c r="CA34" s="188"/>
      <c r="CB34" s="188"/>
      <c r="CC34" s="188"/>
      <c r="CD34" s="188"/>
      <c r="CE34" s="188"/>
      <c r="CF34" s="188"/>
      <c r="CG34" s="188"/>
      <c r="CH34" s="188"/>
      <c r="CI34" s="188"/>
      <c r="CJ34" s="188"/>
      <c r="CK34" s="188"/>
      <c r="CL34" s="188"/>
      <c r="CM34" s="401"/>
      <c r="CN34" s="188"/>
      <c r="CO34" s="188"/>
      <c r="CP34" s="188"/>
      <c r="CQ34" s="188"/>
      <c r="CR34" s="188"/>
      <c r="CS34" s="188"/>
      <c r="CT34" s="188"/>
      <c r="CU34" s="188"/>
      <c r="CV34" s="401"/>
      <c r="CW34" s="188"/>
      <c r="CX34" s="188"/>
      <c r="CY34" s="188"/>
      <c r="CZ34" s="188"/>
      <c r="DA34" s="188"/>
      <c r="DB34" s="188"/>
      <c r="DC34" s="401"/>
      <c r="DD34" s="188"/>
      <c r="DE34" s="390">
        <f>SUM(DF3:DF33)</f>
        <v>34268.39</v>
      </c>
      <c r="DF34" s="390">
        <f>SUM(DG3:DG33)</f>
        <v>0</v>
      </c>
      <c r="DG34" s="224"/>
      <c r="DH34" s="188"/>
      <c r="DI34" s="224"/>
      <c r="DJ34" s="224"/>
      <c r="DK34" s="224"/>
      <c r="DL34" s="224"/>
      <c r="DM34" s="224"/>
      <c r="DN34" s="224"/>
      <c r="DO34" s="224"/>
      <c r="DP34" s="224"/>
      <c r="DQ34" s="428"/>
      <c r="DR34" s="850" t="s">
        <v>1556</v>
      </c>
      <c r="DS34" s="877">
        <f>SUM(DT3:DT33)</f>
        <v>894237.7300000001</v>
      </c>
      <c r="DT34" s="877">
        <f>DT33</f>
        <v>165848.39000000001</v>
      </c>
      <c r="DU34" s="188"/>
      <c r="DV34" s="188"/>
      <c r="DW34" s="401"/>
      <c r="DX34" s="188"/>
      <c r="DY34" s="188"/>
      <c r="DZ34" s="188"/>
      <c r="EA34" s="188"/>
      <c r="EB34" s="188"/>
      <c r="EC34" s="188"/>
      <c r="ED34" s="188"/>
      <c r="EE34" s="188"/>
      <c r="EF34" s="188"/>
      <c r="EG34" s="188"/>
      <c r="EH34" s="188"/>
      <c r="EI34" s="188"/>
      <c r="EJ34" s="188"/>
      <c r="EK34" s="188"/>
      <c r="EL34" s="188"/>
      <c r="EM34" s="188"/>
      <c r="EN34" s="188"/>
      <c r="EO34" s="188"/>
      <c r="EP34" s="188"/>
      <c r="EQ34" s="188"/>
      <c r="ER34" s="188"/>
      <c r="ES34" s="188"/>
      <c r="ET34" s="188"/>
      <c r="EU34" s="188"/>
      <c r="EV34" s="188"/>
      <c r="EW34" s="188"/>
      <c r="EX34" s="188"/>
      <c r="EY34" s="188"/>
      <c r="EZ34" s="188"/>
      <c r="FA34" s="188"/>
      <c r="FB34" s="188"/>
      <c r="FC34" s="188"/>
      <c r="FD34" s="188"/>
      <c r="FE34" s="188"/>
      <c r="FF34" s="326"/>
    </row>
    <row r="35" spans="1:162" ht="15" customHeight="1" outlineLevel="1">
      <c r="A35" s="5" t="s">
        <v>75</v>
      </c>
      <c r="B35" s="241" t="s">
        <v>240</v>
      </c>
      <c r="C35" s="27" t="s">
        <v>137</v>
      </c>
      <c r="AT35" s="29" t="s">
        <v>575</v>
      </c>
      <c r="AU35" s="23" t="s">
        <v>28</v>
      </c>
      <c r="AX35" s="29"/>
      <c r="BB35" s="190" t="s">
        <v>1115</v>
      </c>
      <c r="BC35" s="593" t="s">
        <v>28</v>
      </c>
      <c r="BD35" s="594" t="s">
        <v>28</v>
      </c>
      <c r="BE35" s="663"/>
      <c r="BF35" s="29" t="s">
        <v>137</v>
      </c>
      <c r="BG35" s="29" t="s">
        <v>137</v>
      </c>
      <c r="BI35" s="113"/>
      <c r="BK35" s="268" t="s">
        <v>691</v>
      </c>
      <c r="BM35" s="897"/>
      <c r="BN35" s="978"/>
      <c r="BO35" s="307"/>
      <c r="BP35" s="224"/>
      <c r="BR35" s="508"/>
      <c r="BS35" s="850" t="s">
        <v>1556</v>
      </c>
      <c r="BT35" s="152">
        <f>SUM(BT3:BT34)</f>
        <v>62</v>
      </c>
      <c r="BU35" s="390">
        <f>BU34</f>
        <v>62</v>
      </c>
      <c r="BV35" s="149"/>
      <c r="BW35" s="149"/>
      <c r="BX35" s="149"/>
      <c r="DE35" s="224"/>
      <c r="DF35" s="224"/>
      <c r="DG35" s="224"/>
      <c r="DH35" s="224"/>
      <c r="DI35" s="362" t="s">
        <v>1174</v>
      </c>
      <c r="DJ35" s="362" t="s">
        <v>1229</v>
      </c>
      <c r="DS35" s="224"/>
      <c r="DT35" s="224"/>
      <c r="DU35" s="224"/>
    </row>
    <row r="36" spans="1:162" ht="15" customHeight="1" outlineLevel="1">
      <c r="A36" s="5" t="s">
        <v>76</v>
      </c>
      <c r="B36" s="241" t="s">
        <v>240</v>
      </c>
      <c r="C36" s="27" t="s">
        <v>137</v>
      </c>
      <c r="AU36" s="24" t="s">
        <v>609</v>
      </c>
      <c r="AX36" s="29"/>
      <c r="BB36" s="181"/>
      <c r="BC36" s="597" t="s">
        <v>1116</v>
      </c>
      <c r="BD36" s="597"/>
      <c r="BE36" s="656"/>
      <c r="BI36" s="115"/>
      <c r="BM36" s="895"/>
      <c r="BN36" s="978"/>
      <c r="BR36" s="481"/>
      <c r="BT36" s="149"/>
      <c r="BU36" s="149"/>
      <c r="BV36" s="144"/>
      <c r="BW36" s="144"/>
      <c r="BX36" s="144"/>
      <c r="CO36" s="224"/>
      <c r="DE36" s="224"/>
      <c r="DF36" s="224"/>
      <c r="DH36" s="850" t="s">
        <v>1261</v>
      </c>
      <c r="DI36" s="622">
        <f>DI5</f>
        <v>0</v>
      </c>
      <c r="DJ36" s="622">
        <f>DJ5</f>
        <v>0</v>
      </c>
      <c r="DS36" s="224"/>
      <c r="DT36" s="224"/>
      <c r="DU36" s="224"/>
    </row>
    <row r="37" spans="1:162" ht="15" customHeight="1" outlineLevel="1">
      <c r="A37" s="5" t="s">
        <v>79</v>
      </c>
      <c r="B37" s="241" t="s">
        <v>247</v>
      </c>
      <c r="C37" s="27" t="s">
        <v>137</v>
      </c>
      <c r="AU37" s="16">
        <v>3000</v>
      </c>
      <c r="AX37" s="29"/>
      <c r="BB37" s="193"/>
      <c r="BC37" s="603" t="s">
        <v>1117</v>
      </c>
      <c r="BD37" s="603"/>
      <c r="BE37" s="662"/>
      <c r="BI37" s="122"/>
      <c r="BL37" s="1027"/>
      <c r="BM37" s="895"/>
      <c r="BN37" s="978"/>
      <c r="BR37" s="481"/>
      <c r="BS37" s="850"/>
      <c r="BT37" s="149"/>
      <c r="BU37" s="144"/>
      <c r="BV37" s="144"/>
      <c r="BW37" s="144"/>
      <c r="BX37" s="144"/>
      <c r="BZ37" s="224"/>
      <c r="CA37" s="224"/>
      <c r="CB37" s="224"/>
      <c r="CC37" s="224"/>
      <c r="CO37" s="224"/>
      <c r="CP37" s="224"/>
      <c r="CQ37" s="224"/>
      <c r="CR37" s="224"/>
      <c r="CS37" s="224"/>
      <c r="CT37" s="224"/>
      <c r="CU37" s="224"/>
      <c r="CV37" s="428"/>
      <c r="CW37" s="224"/>
      <c r="CX37" s="224"/>
      <c r="CY37" s="224"/>
      <c r="CZ37" s="224"/>
      <c r="DH37" s="850" t="s">
        <v>1262</v>
      </c>
      <c r="DI37" s="622">
        <f>DI8</f>
        <v>0</v>
      </c>
      <c r="DJ37" s="622">
        <f>DJ8</f>
        <v>0</v>
      </c>
    </row>
    <row r="38" spans="1:162" ht="15" customHeight="1">
      <c r="AX38" s="29"/>
      <c r="BB38" s="181"/>
      <c r="BM38" s="895"/>
      <c r="BN38" s="980"/>
      <c r="BR38" s="481"/>
      <c r="BT38" s="149"/>
      <c r="BU38" s="144"/>
      <c r="BV38" s="144"/>
      <c r="BW38" s="144"/>
      <c r="BX38" s="144"/>
      <c r="BZ38" s="224"/>
      <c r="CA38" s="224"/>
      <c r="CB38" s="224"/>
      <c r="CC38" s="224"/>
      <c r="CN38" s="224"/>
      <c r="CP38" s="224"/>
      <c r="CQ38" s="224"/>
      <c r="CR38" s="224"/>
      <c r="CS38" s="224"/>
      <c r="CT38" s="224"/>
      <c r="CU38" s="224"/>
      <c r="CV38" s="428"/>
      <c r="CW38" s="224"/>
      <c r="CX38" s="224"/>
      <c r="CY38" s="224"/>
      <c r="CZ38" s="224"/>
      <c r="DA38" s="224"/>
      <c r="DB38" s="224"/>
      <c r="DC38" s="428"/>
      <c r="DD38" s="224"/>
      <c r="DH38" s="850" t="s">
        <v>1268</v>
      </c>
      <c r="DI38" s="622">
        <f>DI11</f>
        <v>0</v>
      </c>
      <c r="DJ38" s="622">
        <f>DJ11</f>
        <v>0</v>
      </c>
      <c r="DR38" s="224"/>
      <c r="DV38" s="224"/>
      <c r="DW38" s="428"/>
      <c r="DX38" s="224"/>
      <c r="DY38" s="224"/>
      <c r="DZ38" s="224"/>
      <c r="EA38" s="224"/>
      <c r="EB38" s="224"/>
    </row>
    <row r="39" spans="1:162" s="69" customFormat="1" ht="15" customHeight="1">
      <c r="A39" s="182" t="s">
        <v>4</v>
      </c>
      <c r="B39" s="54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34"/>
      <c r="AU39" s="581"/>
      <c r="AV39" s="68"/>
      <c r="AW39" s="437"/>
      <c r="AX39" s="64"/>
      <c r="AY39" s="437"/>
      <c r="AZ39" s="105"/>
      <c r="BA39" s="589"/>
      <c r="BB39" s="591"/>
      <c r="BC39" s="251"/>
      <c r="BD39" s="251"/>
      <c r="BE39" s="666"/>
      <c r="BI39" s="776"/>
      <c r="BK39" s="326"/>
      <c r="BL39" s="1020"/>
      <c r="BM39" s="897"/>
      <c r="BN39" s="978"/>
      <c r="BO39" s="188"/>
      <c r="BP39" s="188"/>
      <c r="BQ39" s="188"/>
      <c r="BR39" s="508"/>
      <c r="BS39" s="307"/>
      <c r="BT39" s="149"/>
      <c r="BU39" s="144"/>
      <c r="BV39" s="144"/>
      <c r="BW39" s="144"/>
      <c r="BX39" s="144"/>
      <c r="BY39" s="428"/>
      <c r="BZ39" s="188"/>
      <c r="CA39" s="188"/>
      <c r="CB39" s="188"/>
      <c r="CC39" s="188"/>
      <c r="CD39" s="188"/>
      <c r="CE39" s="188"/>
      <c r="CF39" s="188"/>
      <c r="CG39" s="188"/>
      <c r="CH39" s="188"/>
      <c r="CI39" s="188"/>
      <c r="CJ39" s="188"/>
      <c r="CK39" s="188"/>
      <c r="CL39" s="188"/>
      <c r="CM39" s="401"/>
      <c r="CN39" s="224"/>
      <c r="CO39" s="188"/>
      <c r="CP39" s="188"/>
      <c r="CQ39" s="188"/>
      <c r="CR39" s="188"/>
      <c r="CS39" s="188"/>
      <c r="CT39" s="188"/>
      <c r="CU39" s="188"/>
      <c r="CV39" s="401"/>
      <c r="CW39" s="188"/>
      <c r="CX39" s="224"/>
      <c r="CY39" s="188"/>
      <c r="CZ39" s="188"/>
      <c r="DA39" s="224"/>
      <c r="DB39" s="224"/>
      <c r="DC39" s="428"/>
      <c r="DD39" s="224"/>
      <c r="DE39" s="188"/>
      <c r="DF39" s="188"/>
      <c r="DG39" s="188"/>
      <c r="DH39" s="850" t="s">
        <v>1263</v>
      </c>
      <c r="DI39" s="622">
        <f>DI14</f>
        <v>0</v>
      </c>
      <c r="DJ39" s="622">
        <f>DJ14</f>
        <v>1316</v>
      </c>
      <c r="DK39" s="224"/>
      <c r="DL39" s="224"/>
      <c r="DM39" s="224"/>
      <c r="DN39" s="224"/>
      <c r="DO39" s="224"/>
      <c r="DP39" s="224"/>
      <c r="DQ39" s="428"/>
      <c r="DR39" s="224"/>
      <c r="DS39" s="188"/>
      <c r="DT39" s="188"/>
      <c r="DU39" s="188"/>
      <c r="DV39" s="224"/>
      <c r="DW39" s="428"/>
      <c r="DX39" s="224"/>
      <c r="DY39" s="224"/>
      <c r="DZ39" s="224"/>
      <c r="EA39" s="224"/>
      <c r="EB39" s="224"/>
      <c r="EC39" s="188"/>
      <c r="ED39" s="188"/>
      <c r="EE39" s="188"/>
      <c r="EF39" s="188"/>
      <c r="EG39" s="188"/>
      <c r="EH39" s="188"/>
      <c r="EI39" s="188"/>
      <c r="EJ39" s="188"/>
      <c r="EK39" s="188"/>
      <c r="EL39" s="188"/>
      <c r="EM39" s="188"/>
      <c r="EN39" s="188"/>
      <c r="EO39" s="188"/>
      <c r="EP39" s="188"/>
      <c r="EQ39" s="188"/>
      <c r="ER39" s="188"/>
      <c r="ES39" s="188"/>
      <c r="ET39" s="188"/>
      <c r="EU39" s="188"/>
      <c r="EV39" s="188"/>
      <c r="EW39" s="188"/>
      <c r="EX39" s="188"/>
      <c r="EY39" s="188"/>
      <c r="EZ39" s="188"/>
      <c r="FA39" s="188"/>
      <c r="FB39" s="188"/>
      <c r="FC39" s="188"/>
      <c r="FD39" s="188"/>
      <c r="FE39" s="188"/>
      <c r="FF39" s="326"/>
    </row>
    <row r="40" spans="1:162" ht="15" customHeight="1" outlineLevel="1">
      <c r="A40" s="5" t="s">
        <v>64</v>
      </c>
      <c r="B40" s="241" t="s">
        <v>240</v>
      </c>
      <c r="C40" s="27" t="s">
        <v>32</v>
      </c>
      <c r="D40" s="680" t="s">
        <v>32</v>
      </c>
      <c r="F40" s="680" t="s">
        <v>32</v>
      </c>
      <c r="I40" s="680" t="s">
        <v>32</v>
      </c>
      <c r="K40" s="680" t="s">
        <v>1728</v>
      </c>
      <c r="L40" s="680" t="s">
        <v>1633</v>
      </c>
      <c r="N40" s="680" t="s">
        <v>1633</v>
      </c>
      <c r="Q40" s="680" t="s">
        <v>32</v>
      </c>
      <c r="S40" s="680" t="s">
        <v>32</v>
      </c>
      <c r="T40" s="680" t="s">
        <v>32</v>
      </c>
      <c r="X40" s="680" t="s">
        <v>32</v>
      </c>
      <c r="Y40" s="680" t="s">
        <v>32</v>
      </c>
      <c r="AA40" s="680" t="s">
        <v>1728</v>
      </c>
      <c r="AB40" s="680" t="s">
        <v>1728</v>
      </c>
      <c r="AD40" s="680" t="s">
        <v>1715</v>
      </c>
      <c r="AI40" s="680" t="s">
        <v>32</v>
      </c>
      <c r="AJ40" s="680" t="s">
        <v>32</v>
      </c>
      <c r="AQ40" s="680" t="s">
        <v>1633</v>
      </c>
      <c r="AS40" s="680" t="s">
        <v>1633</v>
      </c>
      <c r="AT40" s="422" t="s">
        <v>32</v>
      </c>
      <c r="AU40" s="48" t="s">
        <v>32</v>
      </c>
      <c r="AX40" s="33" t="s">
        <v>32</v>
      </c>
      <c r="BB40" s="190" t="s">
        <v>980</v>
      </c>
      <c r="BC40" s="597" t="s">
        <v>980</v>
      </c>
      <c r="BD40" s="597"/>
      <c r="BE40" s="656"/>
      <c r="BF40" s="29" t="s">
        <v>32</v>
      </c>
      <c r="BG40" s="29" t="s">
        <v>32</v>
      </c>
      <c r="BI40" s="115"/>
      <c r="BL40" s="1021" t="s">
        <v>1118</v>
      </c>
      <c r="BM40" s="895"/>
      <c r="BN40" s="978"/>
      <c r="BR40" s="481"/>
      <c r="BT40" s="149"/>
      <c r="BU40" s="149"/>
      <c r="BV40" s="144"/>
      <c r="BW40" s="144"/>
      <c r="BX40" s="144"/>
      <c r="BY40" s="428"/>
      <c r="CN40" s="224"/>
      <c r="DB40" s="224"/>
      <c r="DC40" s="428"/>
      <c r="DD40" s="224"/>
      <c r="DG40" s="224"/>
      <c r="DH40" s="850" t="s">
        <v>1264</v>
      </c>
      <c r="DI40" s="622">
        <f>DI17</f>
        <v>0</v>
      </c>
      <c r="DJ40" s="622">
        <f>DJ17</f>
        <v>5796</v>
      </c>
      <c r="DK40" s="224"/>
      <c r="DL40" s="224"/>
      <c r="DM40" s="224"/>
      <c r="DN40" s="224"/>
      <c r="DO40" s="224"/>
      <c r="DP40" s="224"/>
      <c r="DQ40" s="428"/>
      <c r="DR40" s="224"/>
      <c r="DV40" s="224"/>
      <c r="DW40" s="428"/>
      <c r="DX40" s="224"/>
      <c r="DY40" s="224"/>
      <c r="DZ40" s="224"/>
      <c r="EA40" s="224"/>
      <c r="EB40" s="224"/>
    </row>
    <row r="41" spans="1:162" ht="15" customHeight="1">
      <c r="AX41" s="29"/>
      <c r="BB41" s="181"/>
      <c r="BM41" s="895"/>
      <c r="BN41" s="978"/>
      <c r="BR41" s="481"/>
      <c r="BT41" s="149"/>
      <c r="BU41" s="144"/>
      <c r="BV41" s="144"/>
      <c r="BW41" s="144"/>
      <c r="BX41" s="144"/>
      <c r="BY41" s="428"/>
      <c r="DE41" s="224"/>
      <c r="DF41" s="224"/>
      <c r="DG41" s="224"/>
      <c r="DH41" s="850" t="s">
        <v>1265</v>
      </c>
      <c r="DI41" s="622">
        <f>DI20</f>
        <v>0</v>
      </c>
      <c r="DJ41" s="622">
        <f>DJ20</f>
        <v>9043</v>
      </c>
      <c r="DK41" s="224"/>
      <c r="DL41" s="224"/>
      <c r="DM41" s="224"/>
      <c r="DN41" s="224"/>
      <c r="DO41" s="224"/>
      <c r="DP41" s="224"/>
      <c r="DQ41" s="428"/>
      <c r="DS41" s="224"/>
      <c r="DT41" s="224"/>
      <c r="DU41" s="224"/>
    </row>
    <row r="42" spans="1:162" s="69" customFormat="1" ht="15" customHeight="1">
      <c r="A42" s="182" t="s">
        <v>293</v>
      </c>
      <c r="B42" s="54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34"/>
      <c r="AU42" s="581"/>
      <c r="AV42" s="68"/>
      <c r="AW42" s="437"/>
      <c r="AX42" s="64"/>
      <c r="AY42" s="437"/>
      <c r="AZ42" s="105"/>
      <c r="BA42" s="589"/>
      <c r="BB42" s="591"/>
      <c r="BC42" s="251"/>
      <c r="BD42" s="251"/>
      <c r="BE42" s="666"/>
      <c r="BI42" s="776"/>
      <c r="BK42" s="326"/>
      <c r="BL42" s="1020"/>
      <c r="BM42" s="895"/>
      <c r="BN42" s="978"/>
      <c r="BO42" s="188"/>
      <c r="BP42" s="188"/>
      <c r="BQ42" s="188"/>
      <c r="BR42" s="481"/>
      <c r="BS42" s="307"/>
      <c r="BT42" s="149"/>
      <c r="BU42" s="144"/>
      <c r="BV42" s="144"/>
      <c r="BW42" s="144"/>
      <c r="BX42" s="144"/>
      <c r="BY42" s="401"/>
      <c r="BZ42" s="188"/>
      <c r="CA42" s="188"/>
      <c r="CB42" s="188"/>
      <c r="CC42" s="188"/>
      <c r="CD42" s="188"/>
      <c r="CE42" s="188"/>
      <c r="CF42" s="188"/>
      <c r="CG42" s="188"/>
      <c r="CH42" s="188"/>
      <c r="CI42" s="188"/>
      <c r="CJ42" s="188"/>
      <c r="CK42" s="188"/>
      <c r="CL42" s="188"/>
      <c r="CM42" s="401"/>
      <c r="CN42" s="188"/>
      <c r="CO42" s="224"/>
      <c r="CP42" s="188"/>
      <c r="CQ42" s="188"/>
      <c r="CR42" s="188"/>
      <c r="CS42" s="188"/>
      <c r="CT42" s="188"/>
      <c r="CU42" s="188"/>
      <c r="CV42" s="401"/>
      <c r="CW42" s="188"/>
      <c r="CX42" s="188"/>
      <c r="CY42" s="188"/>
      <c r="CZ42" s="188"/>
      <c r="DA42" s="188"/>
      <c r="DB42" s="188"/>
      <c r="DC42" s="401"/>
      <c r="DD42" s="188"/>
      <c r="DE42" s="224"/>
      <c r="DF42" s="224"/>
      <c r="DG42" s="224"/>
      <c r="DH42" s="850" t="s">
        <v>1266</v>
      </c>
      <c r="DI42" s="622">
        <f>DI23</f>
        <v>392</v>
      </c>
      <c r="DJ42" s="622">
        <f>DJ23</f>
        <v>10063</v>
      </c>
      <c r="DK42" s="188"/>
      <c r="DL42" s="188"/>
      <c r="DM42" s="188"/>
      <c r="DN42" s="188"/>
      <c r="DO42" s="188"/>
      <c r="DP42" s="188"/>
      <c r="DQ42" s="401"/>
      <c r="DR42" s="188"/>
      <c r="DS42" s="224"/>
      <c r="DT42" s="224"/>
      <c r="DU42" s="224"/>
      <c r="DV42" s="188"/>
      <c r="DW42" s="401"/>
      <c r="DX42" s="188"/>
      <c r="DY42" s="188"/>
      <c r="DZ42" s="188"/>
      <c r="EA42" s="188"/>
      <c r="EB42" s="188"/>
      <c r="EC42" s="188"/>
      <c r="ED42" s="188"/>
      <c r="EE42" s="188"/>
      <c r="EF42" s="188"/>
      <c r="EG42" s="188"/>
      <c r="EH42" s="188"/>
      <c r="EI42" s="188"/>
      <c r="EJ42" s="188"/>
      <c r="EK42" s="188"/>
      <c r="EL42" s="188"/>
      <c r="EM42" s="188"/>
      <c r="EN42" s="188"/>
      <c r="EO42" s="188"/>
      <c r="EP42" s="188"/>
      <c r="EQ42" s="188"/>
      <c r="ER42" s="188"/>
      <c r="ES42" s="188"/>
      <c r="ET42" s="188"/>
      <c r="EU42" s="188"/>
      <c r="EV42" s="188"/>
      <c r="EW42" s="188"/>
      <c r="EX42" s="188"/>
      <c r="EY42" s="188"/>
      <c r="EZ42" s="188"/>
      <c r="FA42" s="188"/>
      <c r="FB42" s="188"/>
      <c r="FC42" s="188"/>
      <c r="FD42" s="188"/>
      <c r="FE42" s="188"/>
      <c r="FF42" s="326"/>
    </row>
    <row r="43" spans="1:162" s="66" customFormat="1" ht="15" customHeight="1" outlineLevel="1">
      <c r="A43" s="67" t="s">
        <v>70</v>
      </c>
      <c r="B43" s="241" t="s">
        <v>248</v>
      </c>
      <c r="C43" s="46" t="s">
        <v>202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 t="s">
        <v>1678</v>
      </c>
      <c r="AL43" s="46"/>
      <c r="AM43" s="46"/>
      <c r="AN43" s="46"/>
      <c r="AO43" s="46"/>
      <c r="AP43" s="46"/>
      <c r="AQ43" s="46"/>
      <c r="AR43" s="46"/>
      <c r="AS43" s="46"/>
      <c r="AT43" s="38">
        <v>90</v>
      </c>
      <c r="AU43" s="66">
        <v>90</v>
      </c>
      <c r="AV43" s="37"/>
      <c r="AW43" s="16"/>
      <c r="AX43" s="38"/>
      <c r="AY43" s="16"/>
      <c r="AZ43" s="255"/>
      <c r="BA43" s="72"/>
      <c r="BB43" s="193">
        <v>80</v>
      </c>
      <c r="BC43" s="603">
        <v>55</v>
      </c>
      <c r="BD43" s="603"/>
      <c r="BE43" s="662"/>
      <c r="BF43" s="29" t="s">
        <v>1420</v>
      </c>
      <c r="BG43" s="29" t="s">
        <v>1420</v>
      </c>
      <c r="BH43" s="680"/>
      <c r="BI43" s="123"/>
      <c r="BJ43" s="680"/>
      <c r="BK43" s="268"/>
      <c r="BL43" s="1027">
        <v>50</v>
      </c>
      <c r="BM43" s="895"/>
      <c r="BN43" s="978"/>
      <c r="BO43" s="188"/>
      <c r="BP43" s="188"/>
      <c r="BQ43" s="188"/>
      <c r="BR43" s="481"/>
      <c r="BS43" s="307"/>
      <c r="BT43" s="149"/>
      <c r="BU43" s="144"/>
      <c r="BV43" s="144"/>
      <c r="BW43" s="144"/>
      <c r="BX43" s="144"/>
      <c r="BY43" s="401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401"/>
      <c r="CN43" s="188"/>
      <c r="CO43" s="224"/>
      <c r="CP43" s="224"/>
      <c r="CQ43" s="224"/>
      <c r="CR43" s="224"/>
      <c r="CS43" s="224"/>
      <c r="CT43" s="224"/>
      <c r="CU43" s="224"/>
      <c r="CV43" s="428"/>
      <c r="CW43" s="224"/>
      <c r="CX43" s="188"/>
      <c r="CY43" s="224"/>
      <c r="CZ43" s="224"/>
      <c r="DA43" s="188"/>
      <c r="DB43" s="188"/>
      <c r="DC43" s="401"/>
      <c r="DD43" s="188"/>
      <c r="DE43" s="224"/>
      <c r="DF43" s="224"/>
      <c r="DG43" s="188"/>
      <c r="DH43" s="362" t="s">
        <v>1267</v>
      </c>
      <c r="DI43" s="622">
        <f>DI26</f>
        <v>13989</v>
      </c>
      <c r="DJ43" s="622">
        <f>DJ26</f>
        <v>13835</v>
      </c>
      <c r="DK43" s="188"/>
      <c r="DL43" s="188"/>
      <c r="DM43" s="188"/>
      <c r="DN43" s="188"/>
      <c r="DO43" s="188"/>
      <c r="DP43" s="188"/>
      <c r="DQ43" s="401"/>
      <c r="DR43" s="188"/>
      <c r="DS43" s="224"/>
      <c r="DT43" s="224"/>
      <c r="DU43" s="224"/>
      <c r="DV43" s="188"/>
      <c r="DW43" s="401"/>
      <c r="DX43" s="188"/>
      <c r="DY43" s="188"/>
      <c r="DZ43" s="188"/>
      <c r="EA43" s="188"/>
      <c r="EB43" s="188"/>
      <c r="EC43" s="224"/>
      <c r="ED43" s="224"/>
      <c r="EE43" s="224"/>
      <c r="EF43" s="224"/>
      <c r="EG43" s="224"/>
      <c r="EH43" s="224"/>
      <c r="EI43" s="224"/>
      <c r="EJ43" s="224"/>
      <c r="EK43" s="224"/>
      <c r="EL43" s="224"/>
      <c r="EM43" s="224"/>
      <c r="EN43" s="224"/>
      <c r="EO43" s="224"/>
      <c r="EP43" s="224"/>
      <c r="EQ43" s="224"/>
      <c r="ER43" s="224"/>
      <c r="ES43" s="224"/>
      <c r="ET43" s="224"/>
      <c r="EU43" s="224"/>
      <c r="EV43" s="224"/>
      <c r="EW43" s="224"/>
      <c r="EX43" s="224"/>
      <c r="EY43" s="224"/>
      <c r="EZ43" s="224"/>
      <c r="FA43" s="224"/>
      <c r="FB43" s="224"/>
      <c r="FC43" s="224"/>
      <c r="FD43" s="224"/>
      <c r="FE43" s="224"/>
    </row>
    <row r="44" spans="1:162" s="66" customFormat="1" ht="15" customHeight="1" outlineLevel="1">
      <c r="A44" s="67" t="s">
        <v>71</v>
      </c>
      <c r="B44" s="241" t="s">
        <v>248</v>
      </c>
      <c r="C44" s="37">
        <v>60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8" t="s">
        <v>600</v>
      </c>
      <c r="AU44" s="66" t="s">
        <v>610</v>
      </c>
      <c r="AV44" s="37"/>
      <c r="AW44" s="16"/>
      <c r="AX44" s="38"/>
      <c r="AY44" s="16"/>
      <c r="AZ44" s="255"/>
      <c r="BA44" s="72"/>
      <c r="BB44" s="193">
        <v>60</v>
      </c>
      <c r="BC44" s="603">
        <v>30</v>
      </c>
      <c r="BD44" s="603"/>
      <c r="BE44" s="662"/>
      <c r="BF44" s="29" t="s">
        <v>1414</v>
      </c>
      <c r="BG44" s="29" t="s">
        <v>1414</v>
      </c>
      <c r="BH44" s="680"/>
      <c r="BI44" s="123"/>
      <c r="BJ44" s="680"/>
      <c r="BK44" s="268"/>
      <c r="BL44" s="1027"/>
      <c r="BM44" s="895"/>
      <c r="BN44" s="978"/>
      <c r="BO44" s="188"/>
      <c r="BP44" s="188"/>
      <c r="BQ44" s="188"/>
      <c r="BR44" s="481"/>
      <c r="BS44" s="307"/>
      <c r="BT44" s="149"/>
      <c r="BU44" s="144"/>
      <c r="BV44" s="149"/>
      <c r="BW44" s="149"/>
      <c r="BX44" s="149"/>
      <c r="BY44" s="401"/>
      <c r="BZ44" s="188"/>
      <c r="CA44" s="188"/>
      <c r="CB44" s="188"/>
      <c r="CC44" s="188"/>
      <c r="CD44" s="188"/>
      <c r="CE44" s="188"/>
      <c r="CF44" s="188"/>
      <c r="CG44" s="188"/>
      <c r="CH44" s="188"/>
      <c r="CI44" s="188"/>
      <c r="CJ44" s="188"/>
      <c r="CK44" s="188"/>
      <c r="CL44" s="188"/>
      <c r="CM44" s="401"/>
      <c r="CN44" s="188"/>
      <c r="CO44" s="224"/>
      <c r="CP44" s="224"/>
      <c r="CQ44" s="224"/>
      <c r="CR44" s="224"/>
      <c r="CS44" s="224"/>
      <c r="CT44" s="224"/>
      <c r="CU44" s="224"/>
      <c r="CV44" s="428"/>
      <c r="CW44" s="224"/>
      <c r="CX44" s="188"/>
      <c r="CY44" s="224"/>
      <c r="CZ44" s="224"/>
      <c r="DA44" s="224"/>
      <c r="DB44" s="188"/>
      <c r="DC44" s="401"/>
      <c r="DD44" s="188"/>
      <c r="DE44" s="188"/>
      <c r="DF44" s="188"/>
      <c r="DG44" s="188"/>
      <c r="DH44" s="362" t="s">
        <v>1626</v>
      </c>
      <c r="DI44" s="622">
        <f>DE34</f>
        <v>34268.39</v>
      </c>
      <c r="DJ44" s="622">
        <f>DJ33</f>
        <v>34268.39</v>
      </c>
      <c r="DK44" s="188"/>
      <c r="DL44" s="188"/>
      <c r="DM44" s="188"/>
      <c r="DN44" s="188"/>
      <c r="DO44" s="188"/>
      <c r="DP44" s="188"/>
      <c r="DQ44" s="401"/>
      <c r="DR44" s="188"/>
      <c r="DS44" s="188"/>
      <c r="DT44" s="188"/>
      <c r="DU44" s="188"/>
      <c r="DV44" s="188"/>
      <c r="DW44" s="401"/>
      <c r="DX44" s="188"/>
      <c r="DY44" s="188"/>
      <c r="DZ44" s="188"/>
      <c r="EA44" s="188"/>
      <c r="EB44" s="188"/>
      <c r="EC44" s="224"/>
      <c r="ED44" s="224"/>
      <c r="EE44" s="224"/>
      <c r="EF44" s="224"/>
      <c r="EG44" s="224"/>
      <c r="EH44" s="224"/>
      <c r="EI44" s="224"/>
      <c r="EJ44" s="224"/>
      <c r="EK44" s="224"/>
      <c r="EL44" s="224"/>
      <c r="EM44" s="224"/>
      <c r="EN44" s="224"/>
      <c r="EO44" s="224"/>
      <c r="EP44" s="224"/>
      <c r="EQ44" s="224"/>
      <c r="ER44" s="224"/>
      <c r="ES44" s="224"/>
      <c r="ET44" s="224"/>
      <c r="EU44" s="224"/>
      <c r="EV44" s="224"/>
      <c r="EW44" s="224"/>
      <c r="EX44" s="224"/>
      <c r="EY44" s="224"/>
      <c r="EZ44" s="224"/>
      <c r="FA44" s="224"/>
      <c r="FB44" s="224"/>
      <c r="FC44" s="224"/>
      <c r="FD44" s="224"/>
      <c r="FE44" s="224"/>
    </row>
    <row r="45" spans="1:162" ht="15" customHeight="1" outlineLevel="1">
      <c r="A45" s="292" t="s">
        <v>80</v>
      </c>
      <c r="B45" s="241" t="s">
        <v>240</v>
      </c>
      <c r="AT45" s="422" t="s">
        <v>72</v>
      </c>
      <c r="AU45" s="48" t="s">
        <v>611</v>
      </c>
      <c r="AX45" s="29"/>
      <c r="BB45" s="215"/>
      <c r="BI45" s="115"/>
      <c r="BM45" s="895"/>
      <c r="BN45" s="978"/>
      <c r="BR45" s="481"/>
      <c r="BT45" s="149"/>
      <c r="BU45" s="149"/>
      <c r="BV45" s="149"/>
      <c r="BW45" s="149"/>
      <c r="BX45" s="149"/>
      <c r="CP45" s="224"/>
      <c r="CQ45" s="224"/>
      <c r="CR45" s="224"/>
      <c r="CS45" s="224"/>
      <c r="CT45" s="224"/>
      <c r="CU45" s="224"/>
      <c r="CV45" s="428"/>
      <c r="CW45" s="224"/>
      <c r="CY45" s="224"/>
      <c r="CZ45" s="224"/>
      <c r="DA45" s="224"/>
    </row>
    <row r="46" spans="1:162" ht="15" customHeight="1" outlineLevel="1">
      <c r="A46" s="293" t="s">
        <v>81</v>
      </c>
      <c r="B46" s="241" t="s">
        <v>240</v>
      </c>
      <c r="AT46" s="422" t="s">
        <v>73</v>
      </c>
      <c r="AU46" s="48" t="s">
        <v>72</v>
      </c>
      <c r="AX46" s="29"/>
      <c r="BB46" s="215"/>
      <c r="BI46" s="115"/>
      <c r="BM46" s="895"/>
      <c r="BN46" s="978"/>
      <c r="BR46" s="481"/>
      <c r="BT46" s="149"/>
      <c r="BU46" s="149"/>
      <c r="BV46" s="149"/>
      <c r="BW46" s="149"/>
      <c r="BX46" s="149"/>
      <c r="DB46" s="224"/>
    </row>
    <row r="47" spans="1:162" ht="15" customHeight="1">
      <c r="AX47" s="29"/>
      <c r="BB47" s="181"/>
      <c r="BM47" s="895"/>
      <c r="BN47" s="980"/>
      <c r="BR47" s="481"/>
      <c r="BT47" s="149"/>
      <c r="BU47" s="149"/>
      <c r="BV47" s="144"/>
      <c r="BW47" s="144"/>
      <c r="BX47" s="144"/>
    </row>
    <row r="48" spans="1:162" s="69" customFormat="1" ht="15" customHeight="1">
      <c r="A48" s="182" t="s">
        <v>34</v>
      </c>
      <c r="B48" s="54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34"/>
      <c r="AU48" s="581"/>
      <c r="AV48" s="68"/>
      <c r="AW48" s="437"/>
      <c r="AX48" s="64"/>
      <c r="AY48" s="437"/>
      <c r="AZ48" s="105"/>
      <c r="BA48" s="589"/>
      <c r="BB48" s="591"/>
      <c r="BC48" s="251"/>
      <c r="BD48" s="251"/>
      <c r="BE48" s="666"/>
      <c r="BI48" s="776"/>
      <c r="BK48" s="326"/>
      <c r="BL48" s="1028"/>
      <c r="BM48" s="897"/>
      <c r="BN48" s="980"/>
      <c r="BO48" s="188"/>
      <c r="BP48" s="188"/>
      <c r="BQ48" s="188"/>
      <c r="BR48" s="508"/>
      <c r="BS48" s="144"/>
      <c r="BT48" s="224"/>
      <c r="BU48" s="224"/>
      <c r="BV48" s="224"/>
      <c r="BW48" s="224"/>
      <c r="BX48" s="188"/>
      <c r="BY48" s="401"/>
      <c r="BZ48" s="188"/>
      <c r="CA48" s="188"/>
      <c r="CB48" s="188"/>
      <c r="CC48" s="188"/>
      <c r="CD48" s="188"/>
      <c r="CE48" s="188"/>
      <c r="CF48" s="188"/>
      <c r="CG48" s="188"/>
      <c r="CH48" s="188"/>
      <c r="CI48" s="188"/>
      <c r="CJ48" s="188"/>
      <c r="CK48" s="188"/>
      <c r="CL48" s="188"/>
      <c r="CM48" s="401"/>
      <c r="CN48" s="188"/>
      <c r="CO48" s="188"/>
      <c r="CP48" s="188"/>
      <c r="CQ48" s="188"/>
      <c r="CR48" s="188"/>
      <c r="CS48" s="188"/>
      <c r="CT48" s="188"/>
      <c r="CU48" s="188"/>
      <c r="CV48" s="401"/>
      <c r="CW48" s="188"/>
      <c r="CX48" s="188"/>
      <c r="CY48" s="188"/>
      <c r="CZ48" s="188"/>
      <c r="DA48" s="188"/>
      <c r="DB48" s="188"/>
      <c r="DC48" s="401"/>
      <c r="DD48" s="188"/>
      <c r="DE48" s="188"/>
      <c r="DF48" s="188"/>
      <c r="DG48" s="188"/>
      <c r="DH48" s="188"/>
      <c r="DI48" s="188"/>
      <c r="DJ48" s="188"/>
      <c r="DK48" s="188"/>
      <c r="DL48" s="188"/>
      <c r="DM48" s="188"/>
      <c r="DN48" s="188"/>
      <c r="DO48" s="188"/>
      <c r="DP48" s="188"/>
      <c r="DQ48" s="401"/>
      <c r="DR48" s="188"/>
      <c r="DS48" s="188"/>
      <c r="DT48" s="188"/>
      <c r="DU48" s="188"/>
      <c r="DV48" s="188"/>
      <c r="DW48" s="401"/>
      <c r="DX48" s="188"/>
      <c r="DY48" s="188"/>
      <c r="DZ48" s="188"/>
      <c r="EA48" s="188"/>
      <c r="EB48" s="188"/>
      <c r="EC48" s="188"/>
      <c r="ED48" s="188"/>
      <c r="EE48" s="188"/>
      <c r="EF48" s="188"/>
      <c r="EG48" s="188"/>
      <c r="EH48" s="188"/>
      <c r="EI48" s="188"/>
      <c r="EJ48" s="188"/>
      <c r="EK48" s="188"/>
      <c r="EL48" s="188"/>
      <c r="EM48" s="188"/>
      <c r="EN48" s="188"/>
      <c r="EO48" s="188"/>
      <c r="EP48" s="188"/>
      <c r="EQ48" s="188"/>
      <c r="ER48" s="188"/>
      <c r="ES48" s="188"/>
      <c r="ET48" s="188"/>
      <c r="EU48" s="188"/>
      <c r="EV48" s="188"/>
      <c r="EW48" s="188"/>
      <c r="EX48" s="188"/>
      <c r="EY48" s="188"/>
      <c r="EZ48" s="188"/>
      <c r="FA48" s="188"/>
      <c r="FB48" s="188"/>
      <c r="FC48" s="188"/>
      <c r="FD48" s="188"/>
      <c r="FE48" s="188"/>
      <c r="FF48" s="326"/>
    </row>
    <row r="49" spans="1:162" s="66" customFormat="1" ht="15" customHeight="1" outlineLevel="1">
      <c r="A49" s="67" t="s">
        <v>82</v>
      </c>
      <c r="B49" s="245" t="s">
        <v>249</v>
      </c>
      <c r="C49" s="408"/>
      <c r="D49" s="408"/>
      <c r="E49" s="408"/>
      <c r="F49" s="408"/>
      <c r="G49" s="408"/>
      <c r="H49" s="408"/>
      <c r="I49" s="408"/>
      <c r="J49" s="408"/>
      <c r="K49" s="408"/>
      <c r="L49" s="408"/>
      <c r="M49" s="408"/>
      <c r="N49" s="408"/>
      <c r="O49" s="408"/>
      <c r="P49" s="408"/>
      <c r="Q49" s="408"/>
      <c r="R49" s="408"/>
      <c r="S49" s="408"/>
      <c r="T49" s="408"/>
      <c r="U49" s="408"/>
      <c r="V49" s="408"/>
      <c r="W49" s="408"/>
      <c r="X49" s="408"/>
      <c r="Y49" s="408"/>
      <c r="Z49" s="408"/>
      <c r="AA49" s="408"/>
      <c r="AB49" s="408"/>
      <c r="AC49" s="408"/>
      <c r="AD49" s="408"/>
      <c r="AE49" s="408"/>
      <c r="AF49" s="408"/>
      <c r="AG49" s="408"/>
      <c r="AH49" s="408"/>
      <c r="AI49" s="408"/>
      <c r="AJ49" s="408"/>
      <c r="AK49" s="408"/>
      <c r="AL49" s="408"/>
      <c r="AM49" s="408"/>
      <c r="AN49" s="408"/>
      <c r="AO49" s="408"/>
      <c r="AP49" s="408"/>
      <c r="AQ49" s="408"/>
      <c r="AR49" s="408"/>
      <c r="AS49" s="408"/>
      <c r="AT49" s="423">
        <v>4000</v>
      </c>
      <c r="AU49" s="88" t="s">
        <v>612</v>
      </c>
      <c r="AV49" s="37"/>
      <c r="AW49" s="16"/>
      <c r="AX49" s="38"/>
      <c r="AY49" s="16"/>
      <c r="AZ49" s="255"/>
      <c r="BA49" s="72"/>
      <c r="BB49" s="214"/>
      <c r="BC49" s="605"/>
      <c r="BD49" s="605"/>
      <c r="BE49" s="665"/>
      <c r="BF49" s="29" t="s">
        <v>575</v>
      </c>
      <c r="BG49" s="29" t="s">
        <v>575</v>
      </c>
      <c r="BH49" s="680"/>
      <c r="BI49" s="122"/>
      <c r="BJ49" s="680"/>
      <c r="BK49" s="268"/>
      <c r="BL49" s="32"/>
      <c r="BM49" s="897"/>
      <c r="BN49" s="980"/>
      <c r="BO49" s="188"/>
      <c r="BP49" s="188"/>
      <c r="BQ49" s="188"/>
      <c r="BR49" s="508"/>
      <c r="BS49" s="144"/>
      <c r="BT49" s="188"/>
      <c r="BU49" s="224"/>
      <c r="BV49" s="224"/>
      <c r="BW49" s="224"/>
      <c r="BX49" s="43"/>
      <c r="BY49" s="401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401"/>
      <c r="CN49" s="188"/>
      <c r="CO49" s="188"/>
      <c r="CP49" s="188"/>
      <c r="CQ49" s="188"/>
      <c r="CR49" s="188"/>
      <c r="CS49" s="188"/>
      <c r="CT49" s="188"/>
      <c r="CU49" s="188"/>
      <c r="CV49" s="401"/>
      <c r="CW49" s="188"/>
      <c r="CX49" s="188"/>
      <c r="CY49" s="188"/>
      <c r="CZ49" s="188"/>
      <c r="DA49" s="188"/>
      <c r="DB49" s="188"/>
      <c r="DC49" s="401"/>
      <c r="DD49" s="188"/>
      <c r="DE49" s="188"/>
      <c r="DF49" s="188"/>
      <c r="DG49" s="188"/>
      <c r="DH49" s="188"/>
      <c r="DI49" s="188"/>
      <c r="DJ49" s="188"/>
      <c r="DK49" s="188"/>
      <c r="DL49" s="188"/>
      <c r="DM49" s="188"/>
      <c r="DN49" s="188"/>
      <c r="DO49" s="188"/>
      <c r="DP49" s="188"/>
      <c r="DQ49" s="401"/>
      <c r="DR49" s="188"/>
      <c r="DS49" s="188"/>
      <c r="DT49" s="188"/>
      <c r="DU49" s="188"/>
      <c r="DV49" s="188"/>
      <c r="DW49" s="401"/>
      <c r="DX49" s="188"/>
      <c r="DY49" s="188"/>
      <c r="DZ49" s="188"/>
      <c r="EA49" s="188"/>
      <c r="EB49" s="188"/>
      <c r="EC49" s="224"/>
      <c r="ED49" s="224"/>
      <c r="EE49" s="224"/>
      <c r="EF49" s="224"/>
      <c r="EG49" s="224"/>
      <c r="EH49" s="224"/>
      <c r="EI49" s="224"/>
      <c r="EJ49" s="224"/>
      <c r="EK49" s="224"/>
      <c r="EL49" s="224"/>
      <c r="EM49" s="224"/>
      <c r="EN49" s="224"/>
      <c r="EO49" s="224"/>
      <c r="EP49" s="224"/>
      <c r="EQ49" s="224"/>
      <c r="ER49" s="224"/>
      <c r="ES49" s="224"/>
      <c r="ET49" s="224"/>
      <c r="EU49" s="224"/>
      <c r="EV49" s="224"/>
      <c r="EW49" s="224"/>
      <c r="EX49" s="224"/>
      <c r="EY49" s="224"/>
      <c r="EZ49" s="224"/>
      <c r="FA49" s="224"/>
      <c r="FB49" s="224"/>
      <c r="FC49" s="224"/>
      <c r="FD49" s="224"/>
      <c r="FE49" s="224"/>
    </row>
    <row r="50" spans="1:162" s="66" customFormat="1" ht="15" customHeight="1" outlineLevel="1">
      <c r="A50" s="67" t="s">
        <v>83</v>
      </c>
      <c r="B50" s="245" t="s">
        <v>249</v>
      </c>
      <c r="C50" s="408"/>
      <c r="D50" s="408"/>
      <c r="E50" s="408"/>
      <c r="F50" s="408"/>
      <c r="G50" s="408"/>
      <c r="H50" s="408"/>
      <c r="I50" s="408"/>
      <c r="J50" s="408"/>
      <c r="K50" s="408"/>
      <c r="L50" s="408"/>
      <c r="M50" s="408"/>
      <c r="N50" s="408"/>
      <c r="O50" s="408"/>
      <c r="P50" s="408"/>
      <c r="Q50" s="408"/>
      <c r="R50" s="408"/>
      <c r="S50" s="408"/>
      <c r="T50" s="408"/>
      <c r="U50" s="408"/>
      <c r="V50" s="408"/>
      <c r="W50" s="408"/>
      <c r="X50" s="408"/>
      <c r="Y50" s="408"/>
      <c r="Z50" s="408"/>
      <c r="AA50" s="408"/>
      <c r="AB50" s="408"/>
      <c r="AC50" s="408"/>
      <c r="AD50" s="408"/>
      <c r="AE50" s="408"/>
      <c r="AF50" s="408"/>
      <c r="AG50" s="408"/>
      <c r="AH50" s="408"/>
      <c r="AI50" s="408"/>
      <c r="AJ50" s="408"/>
      <c r="AK50" s="408"/>
      <c r="AL50" s="408"/>
      <c r="AM50" s="408"/>
      <c r="AN50" s="408"/>
      <c r="AO50" s="408"/>
      <c r="AP50" s="408"/>
      <c r="AQ50" s="408"/>
      <c r="AR50" s="408"/>
      <c r="AS50" s="408"/>
      <c r="AT50" s="403"/>
      <c r="AU50" s="103" t="s">
        <v>613</v>
      </c>
      <c r="AV50" s="37"/>
      <c r="AW50" s="16"/>
      <c r="AX50" s="38"/>
      <c r="AY50" s="16"/>
      <c r="AZ50" s="255"/>
      <c r="BA50" s="72"/>
      <c r="BB50" s="214"/>
      <c r="BC50" s="605"/>
      <c r="BD50" s="605"/>
      <c r="BE50" s="665"/>
      <c r="BF50" s="29"/>
      <c r="BG50" s="29"/>
      <c r="BH50" s="680"/>
      <c r="BI50" s="122"/>
      <c r="BJ50" s="680"/>
      <c r="BK50" s="268"/>
      <c r="BL50" s="32"/>
      <c r="BM50" s="897"/>
      <c r="BN50" s="980"/>
      <c r="BO50" s="188"/>
      <c r="BP50" s="188"/>
      <c r="BQ50" s="188"/>
      <c r="BR50" s="508"/>
      <c r="BS50" s="144"/>
      <c r="BT50" s="43"/>
      <c r="BU50" s="188"/>
      <c r="BV50" s="188"/>
      <c r="BW50" s="188"/>
      <c r="BX50" s="43"/>
      <c r="BY50" s="401"/>
      <c r="BZ50" s="188"/>
      <c r="CA50" s="188"/>
      <c r="CB50" s="188"/>
      <c r="CC50" s="188"/>
      <c r="CD50" s="188"/>
      <c r="CE50" s="188"/>
      <c r="CF50" s="188"/>
      <c r="CG50" s="188"/>
      <c r="CH50" s="188"/>
      <c r="CI50" s="188"/>
      <c r="CJ50" s="188"/>
      <c r="CK50" s="188"/>
      <c r="CL50" s="188"/>
      <c r="CM50" s="401"/>
      <c r="CN50" s="188"/>
      <c r="CO50" s="188"/>
      <c r="CP50" s="188"/>
      <c r="CQ50" s="188"/>
      <c r="CR50" s="188"/>
      <c r="CS50" s="188"/>
      <c r="CT50" s="188"/>
      <c r="CU50" s="188"/>
      <c r="CV50" s="401"/>
      <c r="CW50" s="188"/>
      <c r="CX50" s="188"/>
      <c r="CY50" s="188"/>
      <c r="CZ50" s="188"/>
      <c r="DA50" s="188"/>
      <c r="DB50" s="188"/>
      <c r="DC50" s="401"/>
      <c r="DD50" s="188"/>
      <c r="DE50" s="188"/>
      <c r="DF50" s="188"/>
      <c r="DG50" s="188"/>
      <c r="DH50" s="188"/>
      <c r="DI50" s="188"/>
      <c r="DJ50" s="188"/>
      <c r="DK50" s="188"/>
      <c r="DL50" s="188"/>
      <c r="DM50" s="188"/>
      <c r="DN50" s="188"/>
      <c r="DO50" s="188"/>
      <c r="DP50" s="188"/>
      <c r="DQ50" s="401"/>
      <c r="DR50" s="188"/>
      <c r="DS50" s="188"/>
      <c r="DT50" s="188"/>
      <c r="DU50" s="188"/>
      <c r="DV50" s="188"/>
      <c r="DW50" s="401"/>
      <c r="DX50" s="188"/>
      <c r="DY50" s="188"/>
      <c r="DZ50" s="188"/>
      <c r="EA50" s="188"/>
      <c r="EB50" s="188"/>
      <c r="EC50" s="224"/>
      <c r="ED50" s="224"/>
      <c r="EE50" s="224"/>
      <c r="EF50" s="224"/>
      <c r="EG50" s="224"/>
      <c r="EH50" s="224"/>
      <c r="EI50" s="224"/>
      <c r="EJ50" s="224"/>
      <c r="EK50" s="224"/>
      <c r="EL50" s="224"/>
      <c r="EM50" s="224"/>
      <c r="EN50" s="224"/>
      <c r="EO50" s="224"/>
      <c r="EP50" s="224"/>
      <c r="EQ50" s="224"/>
      <c r="ER50" s="224"/>
      <c r="ES50" s="224"/>
      <c r="ET50" s="224"/>
      <c r="EU50" s="224"/>
      <c r="EV50" s="224"/>
      <c r="EW50" s="224"/>
      <c r="EX50" s="224"/>
      <c r="EY50" s="224"/>
      <c r="EZ50" s="224"/>
      <c r="FA50" s="224"/>
      <c r="FB50" s="224"/>
      <c r="FC50" s="224"/>
      <c r="FD50" s="224"/>
      <c r="FE50" s="224"/>
    </row>
    <row r="51" spans="1:162" s="66" customFormat="1" ht="15" customHeight="1" outlineLevel="1">
      <c r="A51" s="67" t="s">
        <v>84</v>
      </c>
      <c r="B51" s="245" t="s">
        <v>249</v>
      </c>
      <c r="C51" s="408"/>
      <c r="D51" s="408"/>
      <c r="E51" s="408"/>
      <c r="F51" s="408"/>
      <c r="G51" s="408"/>
      <c r="H51" s="408"/>
      <c r="I51" s="408"/>
      <c r="J51" s="408"/>
      <c r="K51" s="408"/>
      <c r="L51" s="408"/>
      <c r="M51" s="408"/>
      <c r="N51" s="408"/>
      <c r="O51" s="408"/>
      <c r="P51" s="408"/>
      <c r="Q51" s="408"/>
      <c r="R51" s="408"/>
      <c r="S51" s="408"/>
      <c r="T51" s="408"/>
      <c r="U51" s="408"/>
      <c r="V51" s="408"/>
      <c r="W51" s="408"/>
      <c r="X51" s="408"/>
      <c r="Y51" s="408"/>
      <c r="Z51" s="408"/>
      <c r="AA51" s="408"/>
      <c r="AB51" s="408"/>
      <c r="AC51" s="408"/>
      <c r="AD51" s="408"/>
      <c r="AE51" s="408"/>
      <c r="AF51" s="408"/>
      <c r="AG51" s="408"/>
      <c r="AH51" s="408"/>
      <c r="AI51" s="408"/>
      <c r="AJ51" s="408"/>
      <c r="AK51" s="408"/>
      <c r="AL51" s="408"/>
      <c r="AM51" s="408"/>
      <c r="AN51" s="408"/>
      <c r="AO51" s="408"/>
      <c r="AP51" s="408"/>
      <c r="AQ51" s="408"/>
      <c r="AR51" s="408"/>
      <c r="AS51" s="408"/>
      <c r="AT51" s="403"/>
      <c r="AU51" s="42"/>
      <c r="AV51" s="37"/>
      <c r="AW51" s="16"/>
      <c r="AX51" s="38"/>
      <c r="AY51" s="16"/>
      <c r="AZ51" s="255"/>
      <c r="BA51" s="72"/>
      <c r="BB51" s="214"/>
      <c r="BC51" s="605"/>
      <c r="BD51" s="605"/>
      <c r="BE51" s="665"/>
      <c r="BF51" s="29"/>
      <c r="BG51" s="29"/>
      <c r="BH51" s="680"/>
      <c r="BI51" s="119"/>
      <c r="BJ51" s="680"/>
      <c r="BK51" s="268"/>
      <c r="BL51" s="32"/>
      <c r="BM51" s="897"/>
      <c r="BN51" s="978"/>
      <c r="BO51" s="188"/>
      <c r="BP51" s="188"/>
      <c r="BQ51" s="188"/>
      <c r="BR51" s="508"/>
      <c r="BS51" s="144"/>
      <c r="BT51" s="43"/>
      <c r="BU51" s="188"/>
      <c r="BV51" s="188"/>
      <c r="BW51" s="188"/>
      <c r="BX51" s="188"/>
      <c r="BY51" s="401"/>
      <c r="BZ51" s="188"/>
      <c r="CA51" s="188"/>
      <c r="CB51" s="188"/>
      <c r="CC51" s="188"/>
      <c r="CD51" s="188"/>
      <c r="CE51" s="188"/>
      <c r="CF51" s="188"/>
      <c r="CG51" s="188"/>
      <c r="CH51" s="188"/>
      <c r="CI51" s="188"/>
      <c r="CJ51" s="188"/>
      <c r="CK51" s="188"/>
      <c r="CL51" s="188"/>
      <c r="CM51" s="401"/>
      <c r="CN51" s="188"/>
      <c r="CO51" s="188"/>
      <c r="CP51" s="188"/>
      <c r="CQ51" s="188"/>
      <c r="CR51" s="188"/>
      <c r="CS51" s="188"/>
      <c r="CT51" s="188"/>
      <c r="CU51" s="188"/>
      <c r="CV51" s="401"/>
      <c r="CW51" s="188"/>
      <c r="CX51" s="188"/>
      <c r="CY51" s="188"/>
      <c r="CZ51" s="188"/>
      <c r="DA51" s="188"/>
      <c r="DB51" s="188"/>
      <c r="DC51" s="401"/>
      <c r="DD51" s="188"/>
      <c r="DE51" s="188"/>
      <c r="DF51" s="188"/>
      <c r="DG51" s="188"/>
      <c r="DH51" s="188"/>
      <c r="DI51" s="188"/>
      <c r="DJ51" s="188"/>
      <c r="DK51" s="188"/>
      <c r="DL51" s="188"/>
      <c r="DM51" s="188"/>
      <c r="DN51" s="188"/>
      <c r="DO51" s="188"/>
      <c r="DP51" s="188"/>
      <c r="DQ51" s="401"/>
      <c r="DR51" s="188"/>
      <c r="DS51" s="188"/>
      <c r="DT51" s="188"/>
      <c r="DU51" s="188"/>
      <c r="DV51" s="188"/>
      <c r="DW51" s="401"/>
      <c r="DX51" s="188"/>
      <c r="DY51" s="188"/>
      <c r="DZ51" s="188"/>
      <c r="EA51" s="188"/>
      <c r="EB51" s="188"/>
      <c r="EC51" s="224"/>
      <c r="ED51" s="224"/>
      <c r="EE51" s="224"/>
      <c r="EF51" s="224"/>
      <c r="EG51" s="224"/>
      <c r="EH51" s="224"/>
      <c r="EI51" s="224"/>
      <c r="EJ51" s="224"/>
      <c r="EK51" s="224"/>
      <c r="EL51" s="224"/>
      <c r="EM51" s="224"/>
      <c r="EN51" s="224"/>
      <c r="EO51" s="224"/>
      <c r="EP51" s="224"/>
      <c r="EQ51" s="224"/>
      <c r="ER51" s="224"/>
      <c r="ES51" s="224"/>
      <c r="ET51" s="224"/>
      <c r="EU51" s="224"/>
      <c r="EV51" s="224"/>
      <c r="EW51" s="224"/>
      <c r="EX51" s="224"/>
      <c r="EY51" s="224"/>
      <c r="EZ51" s="224"/>
      <c r="FA51" s="224"/>
      <c r="FB51" s="224"/>
      <c r="FC51" s="224"/>
      <c r="FD51" s="224"/>
      <c r="FE51" s="224"/>
    </row>
    <row r="52" spans="1:162" ht="15" customHeight="1" outlineLevel="1">
      <c r="A52" s="5" t="s">
        <v>85</v>
      </c>
      <c r="B52" s="245" t="s">
        <v>249</v>
      </c>
      <c r="C52" s="27" t="s">
        <v>66</v>
      </c>
      <c r="AU52" s="23" t="s">
        <v>614</v>
      </c>
      <c r="AX52" s="33" t="s">
        <v>66</v>
      </c>
      <c r="BB52" s="181"/>
      <c r="BM52" s="895"/>
      <c r="BN52" s="978"/>
      <c r="BR52" s="481"/>
      <c r="BS52" s="144"/>
      <c r="BT52" s="188"/>
    </row>
    <row r="53" spans="1:162" ht="15" customHeight="1">
      <c r="B53" s="245"/>
      <c r="C53" s="408"/>
      <c r="D53" s="408"/>
      <c r="E53" s="408"/>
      <c r="F53" s="408"/>
      <c r="G53" s="408"/>
      <c r="H53" s="408"/>
      <c r="I53" s="408"/>
      <c r="J53" s="408"/>
      <c r="K53" s="408"/>
      <c r="L53" s="408"/>
      <c r="M53" s="408"/>
      <c r="N53" s="408"/>
      <c r="O53" s="408"/>
      <c r="P53" s="408"/>
      <c r="Q53" s="408"/>
      <c r="R53" s="408"/>
      <c r="S53" s="408"/>
      <c r="T53" s="408"/>
      <c r="U53" s="408"/>
      <c r="V53" s="408"/>
      <c r="W53" s="408"/>
      <c r="X53" s="408"/>
      <c r="Y53" s="408"/>
      <c r="Z53" s="408"/>
      <c r="AA53" s="408"/>
      <c r="AB53" s="408"/>
      <c r="AC53" s="408"/>
      <c r="AD53" s="408"/>
      <c r="AE53" s="408"/>
      <c r="AF53" s="408"/>
      <c r="AG53" s="408"/>
      <c r="AH53" s="408"/>
      <c r="AI53" s="408"/>
      <c r="AJ53" s="408"/>
      <c r="AK53" s="408"/>
      <c r="AL53" s="408"/>
      <c r="AM53" s="408"/>
      <c r="AN53" s="408"/>
      <c r="AO53" s="408"/>
      <c r="AP53" s="408"/>
      <c r="AQ53" s="408"/>
      <c r="AR53" s="408"/>
      <c r="AS53" s="408"/>
      <c r="AX53" s="29"/>
      <c r="BB53" s="214"/>
      <c r="BM53" s="895"/>
      <c r="BN53" s="983"/>
      <c r="BR53" s="481"/>
      <c r="BS53" s="188"/>
      <c r="BT53" s="188"/>
    </row>
    <row r="54" spans="1:162" s="69" customFormat="1" ht="15" customHeight="1">
      <c r="A54" s="182" t="s">
        <v>146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9"/>
      <c r="AU54" s="582"/>
      <c r="AV54" s="68"/>
      <c r="AW54" s="437"/>
      <c r="AX54" s="64"/>
      <c r="AY54" s="437"/>
      <c r="AZ54" s="105"/>
      <c r="BA54" s="589"/>
      <c r="BB54" s="596"/>
      <c r="BC54" s="251"/>
      <c r="BD54" s="251"/>
      <c r="BE54" s="666"/>
      <c r="BI54" s="776"/>
      <c r="BK54" s="326"/>
      <c r="BL54" s="1028"/>
      <c r="BM54" s="899"/>
      <c r="BN54" s="978"/>
      <c r="BO54" s="188"/>
      <c r="BP54" s="188"/>
      <c r="BQ54" s="188"/>
      <c r="BR54" s="965"/>
      <c r="BS54" s="188"/>
      <c r="BT54" s="188"/>
      <c r="BU54" s="224"/>
      <c r="BV54" s="224"/>
      <c r="BW54" s="224"/>
      <c r="BX54" s="188"/>
      <c r="BY54" s="401"/>
      <c r="BZ54" s="188"/>
      <c r="CA54" s="188"/>
      <c r="CB54" s="188"/>
      <c r="CC54" s="188"/>
      <c r="CD54" s="188"/>
      <c r="CE54" s="188"/>
      <c r="CF54" s="188"/>
      <c r="CG54" s="188"/>
      <c r="CH54" s="188"/>
      <c r="CI54" s="188"/>
      <c r="CJ54" s="188"/>
      <c r="CK54" s="188"/>
      <c r="CL54" s="188"/>
      <c r="CM54" s="401"/>
      <c r="CN54" s="188"/>
      <c r="CO54" s="188"/>
      <c r="CP54" s="188"/>
      <c r="CQ54" s="188"/>
      <c r="CR54" s="188"/>
      <c r="CS54" s="188"/>
      <c r="CT54" s="188"/>
      <c r="CU54" s="188"/>
      <c r="CV54" s="401"/>
      <c r="CW54" s="188"/>
      <c r="CX54" s="188"/>
      <c r="CY54" s="188"/>
      <c r="CZ54" s="188"/>
      <c r="DA54" s="188"/>
      <c r="DB54" s="188"/>
      <c r="DC54" s="401"/>
      <c r="DD54" s="188"/>
      <c r="DE54" s="188"/>
      <c r="DF54" s="188"/>
      <c r="DG54" s="188"/>
      <c r="DH54" s="188"/>
      <c r="DI54" s="188"/>
      <c r="DJ54" s="188"/>
      <c r="DK54" s="188"/>
      <c r="DL54" s="188"/>
      <c r="DM54" s="188"/>
      <c r="DN54" s="188"/>
      <c r="DO54" s="188"/>
      <c r="DP54" s="188"/>
      <c r="DQ54" s="401"/>
      <c r="DR54" s="188"/>
      <c r="DS54" s="188"/>
      <c r="DT54" s="188"/>
      <c r="DU54" s="188"/>
      <c r="DV54" s="188"/>
      <c r="DW54" s="401"/>
      <c r="DX54" s="188"/>
      <c r="DY54" s="188"/>
      <c r="DZ54" s="188"/>
      <c r="EA54" s="188"/>
      <c r="EB54" s="188"/>
      <c r="EC54" s="188"/>
      <c r="ED54" s="188"/>
      <c r="EE54" s="188"/>
      <c r="EF54" s="188"/>
      <c r="EG54" s="188"/>
      <c r="EH54" s="188"/>
      <c r="EI54" s="188"/>
      <c r="EJ54" s="188"/>
      <c r="EK54" s="188"/>
      <c r="EL54" s="188"/>
      <c r="EM54" s="188"/>
      <c r="EN54" s="188"/>
      <c r="EO54" s="188"/>
      <c r="EP54" s="188"/>
      <c r="EQ54" s="188"/>
      <c r="ER54" s="188"/>
      <c r="ES54" s="188"/>
      <c r="ET54" s="188"/>
      <c r="EU54" s="188"/>
      <c r="EV54" s="188"/>
      <c r="EW54" s="188"/>
      <c r="EX54" s="188"/>
      <c r="EY54" s="188"/>
      <c r="EZ54" s="188"/>
      <c r="FA54" s="188"/>
      <c r="FB54" s="188"/>
      <c r="FC54" s="188"/>
      <c r="FD54" s="188"/>
      <c r="FE54" s="188"/>
      <c r="FF54" s="326"/>
    </row>
    <row r="55" spans="1:162" ht="15" customHeight="1" outlineLevel="1">
      <c r="A55" t="s">
        <v>76</v>
      </c>
      <c r="B55" s="245" t="s">
        <v>249</v>
      </c>
      <c r="C55" s="408"/>
      <c r="D55" s="408"/>
      <c r="E55" s="408"/>
      <c r="F55" s="408"/>
      <c r="G55" s="408"/>
      <c r="H55" s="408"/>
      <c r="I55" s="408"/>
      <c r="J55" s="408"/>
      <c r="K55" s="408"/>
      <c r="L55" s="408"/>
      <c r="M55" s="408"/>
      <c r="N55" s="408"/>
      <c r="O55" s="408"/>
      <c r="P55" s="408"/>
      <c r="Q55" s="408"/>
      <c r="R55" s="408"/>
      <c r="S55" s="408"/>
      <c r="T55" s="408"/>
      <c r="U55" s="408"/>
      <c r="V55" s="408"/>
      <c r="W55" s="408"/>
      <c r="X55" s="408"/>
      <c r="Y55" s="408"/>
      <c r="Z55" s="408"/>
      <c r="AA55" s="408"/>
      <c r="AB55" s="408"/>
      <c r="AC55" s="408"/>
      <c r="AD55" s="408"/>
      <c r="AE55" s="408"/>
      <c r="AF55" s="408"/>
      <c r="AG55" s="408"/>
      <c r="AH55" s="408"/>
      <c r="AI55" s="408"/>
      <c r="AJ55" s="408"/>
      <c r="AK55" s="408"/>
      <c r="AL55" s="408"/>
      <c r="AM55" s="408"/>
      <c r="AN55" s="408"/>
      <c r="AO55" s="408"/>
      <c r="AP55" s="408"/>
      <c r="AQ55" s="408"/>
      <c r="AR55" s="408"/>
      <c r="AS55" s="408"/>
      <c r="AT55" s="432"/>
      <c r="AU55" s="49"/>
      <c r="AX55" s="29"/>
      <c r="BB55" s="215"/>
      <c r="BC55" s="606"/>
      <c r="BD55" s="606"/>
      <c r="BE55" s="664"/>
      <c r="BM55" s="895"/>
      <c r="BN55" s="978"/>
      <c r="BR55" s="481"/>
      <c r="BS55" s="188"/>
      <c r="BT55" s="188"/>
      <c r="BU55" s="224"/>
      <c r="BV55" s="224"/>
      <c r="BW55" s="224"/>
    </row>
    <row r="56" spans="1:162" ht="15" customHeight="1" outlineLevel="1">
      <c r="A56" t="s">
        <v>75</v>
      </c>
      <c r="B56" s="245" t="s">
        <v>249</v>
      </c>
      <c r="C56" s="408"/>
      <c r="D56" s="408"/>
      <c r="E56" s="408"/>
      <c r="F56" s="408"/>
      <c r="G56" s="408"/>
      <c r="H56" s="408"/>
      <c r="I56" s="408"/>
      <c r="J56" s="408"/>
      <c r="K56" s="408"/>
      <c r="L56" s="408"/>
      <c r="M56" s="408"/>
      <c r="N56" s="408"/>
      <c r="O56" s="408"/>
      <c r="P56" s="408"/>
      <c r="Q56" s="408"/>
      <c r="R56" s="408"/>
      <c r="S56" s="408"/>
      <c r="T56" s="408"/>
      <c r="U56" s="408"/>
      <c r="V56" s="408"/>
      <c r="W56" s="408"/>
      <c r="X56" s="408"/>
      <c r="Y56" s="408"/>
      <c r="Z56" s="408"/>
      <c r="AA56" s="408"/>
      <c r="AB56" s="408"/>
      <c r="AC56" s="408"/>
      <c r="AD56" s="408"/>
      <c r="AE56" s="408"/>
      <c r="AF56" s="408"/>
      <c r="AG56" s="408"/>
      <c r="AH56" s="408"/>
      <c r="AI56" s="408"/>
      <c r="AJ56" s="408"/>
      <c r="AK56" s="408"/>
      <c r="AL56" s="408"/>
      <c r="AM56" s="408"/>
      <c r="AN56" s="408"/>
      <c r="AO56" s="408"/>
      <c r="AP56" s="408"/>
      <c r="AQ56" s="408"/>
      <c r="AR56" s="408"/>
      <c r="AS56" s="408"/>
      <c r="AT56" s="432"/>
      <c r="AU56" s="49"/>
      <c r="AX56" s="29"/>
      <c r="BB56" s="215"/>
      <c r="BC56" s="606"/>
      <c r="BD56" s="606"/>
      <c r="BE56" s="664"/>
      <c r="BI56" s="746"/>
      <c r="BM56" s="895"/>
      <c r="BN56" s="980"/>
      <c r="BR56" s="481"/>
      <c r="BS56" s="188"/>
      <c r="BT56" s="188"/>
      <c r="BU56" s="224"/>
      <c r="BV56" s="224"/>
      <c r="BW56" s="224"/>
    </row>
    <row r="57" spans="1:162" ht="15" customHeight="1" outlineLevel="1">
      <c r="A57" t="s">
        <v>168</v>
      </c>
      <c r="B57" s="244" t="s">
        <v>247</v>
      </c>
      <c r="C57" s="408"/>
      <c r="D57" s="408"/>
      <c r="E57" s="408"/>
      <c r="F57" s="408"/>
      <c r="G57" s="408"/>
      <c r="H57" s="408"/>
      <c r="I57" s="408"/>
      <c r="J57" s="408"/>
      <c r="K57" s="408"/>
      <c r="L57" s="408"/>
      <c r="M57" s="408"/>
      <c r="N57" s="408"/>
      <c r="O57" s="408"/>
      <c r="P57" s="408"/>
      <c r="Q57" s="408"/>
      <c r="R57" s="408"/>
      <c r="S57" s="408"/>
      <c r="T57" s="408"/>
      <c r="U57" s="408"/>
      <c r="V57" s="408"/>
      <c r="W57" s="408"/>
      <c r="X57" s="408"/>
      <c r="Y57" s="408"/>
      <c r="Z57" s="408"/>
      <c r="AA57" s="408"/>
      <c r="AB57" s="408"/>
      <c r="AC57" s="408"/>
      <c r="AD57" s="408"/>
      <c r="AE57" s="408"/>
      <c r="AF57" s="408"/>
      <c r="AG57" s="408"/>
      <c r="AH57" s="408"/>
      <c r="AI57" s="408"/>
      <c r="AJ57" s="408"/>
      <c r="AK57" s="408"/>
      <c r="AL57" s="408"/>
      <c r="AM57" s="408"/>
      <c r="AN57" s="408"/>
      <c r="AO57" s="408"/>
      <c r="AP57" s="408"/>
      <c r="AQ57" s="408"/>
      <c r="AR57" s="408"/>
      <c r="AS57" s="408"/>
      <c r="AT57" s="432"/>
      <c r="AU57" s="49"/>
      <c r="AX57" s="29"/>
      <c r="BB57" s="215"/>
      <c r="BC57" s="606"/>
      <c r="BD57" s="606"/>
      <c r="BE57" s="664"/>
      <c r="BI57" s="112"/>
      <c r="BM57" s="897"/>
      <c r="BN57" s="978"/>
      <c r="BR57" s="508"/>
      <c r="BS57" s="188"/>
      <c r="BT57" s="188"/>
    </row>
    <row r="58" spans="1:162" ht="15" customHeight="1" outlineLevel="1">
      <c r="A58" t="s">
        <v>169</v>
      </c>
      <c r="B58" s="245" t="s">
        <v>249</v>
      </c>
      <c r="C58" s="408"/>
      <c r="D58" s="408"/>
      <c r="E58" s="408"/>
      <c r="F58" s="408"/>
      <c r="G58" s="408"/>
      <c r="H58" s="408"/>
      <c r="I58" s="408"/>
      <c r="J58" s="408"/>
      <c r="K58" s="408"/>
      <c r="L58" s="408"/>
      <c r="M58" s="408"/>
      <c r="N58" s="408"/>
      <c r="O58" s="408"/>
      <c r="P58" s="408"/>
      <c r="Q58" s="408"/>
      <c r="R58" s="408"/>
      <c r="S58" s="408"/>
      <c r="T58" s="408"/>
      <c r="U58" s="408"/>
      <c r="V58" s="408"/>
      <c r="W58" s="408"/>
      <c r="X58" s="408"/>
      <c r="Y58" s="408"/>
      <c r="Z58" s="408"/>
      <c r="AA58" s="408"/>
      <c r="AB58" s="408"/>
      <c r="AC58" s="408"/>
      <c r="AD58" s="408"/>
      <c r="AE58" s="408"/>
      <c r="AF58" s="408"/>
      <c r="AG58" s="408"/>
      <c r="AH58" s="408"/>
      <c r="AI58" s="408"/>
      <c r="AJ58" s="408"/>
      <c r="AK58" s="408"/>
      <c r="AL58" s="408"/>
      <c r="AM58" s="408"/>
      <c r="AN58" s="408"/>
      <c r="AO58" s="408"/>
      <c r="AP58" s="408"/>
      <c r="AQ58" s="408"/>
      <c r="AR58" s="408"/>
      <c r="AS58" s="408"/>
      <c r="AT58" s="432"/>
      <c r="AU58" s="49"/>
      <c r="AX58" s="29"/>
      <c r="BB58" s="215"/>
      <c r="BC58" s="606"/>
      <c r="BD58" s="606"/>
      <c r="BE58" s="664"/>
      <c r="BI58" s="112"/>
      <c r="BM58" s="895"/>
      <c r="BN58" s="978"/>
      <c r="BR58" s="481"/>
      <c r="BS58" s="188"/>
      <c r="BT58" s="188"/>
    </row>
    <row r="59" spans="1:162" ht="15" customHeight="1" outlineLevel="1">
      <c r="A59" t="s">
        <v>170</v>
      </c>
      <c r="B59" s="245" t="s">
        <v>249</v>
      </c>
      <c r="C59" s="408"/>
      <c r="D59" s="408"/>
      <c r="E59" s="408"/>
      <c r="F59" s="408"/>
      <c r="G59" s="408"/>
      <c r="H59" s="408"/>
      <c r="I59" s="408"/>
      <c r="J59" s="408"/>
      <c r="K59" s="408"/>
      <c r="L59" s="408"/>
      <c r="M59" s="408"/>
      <c r="N59" s="408"/>
      <c r="O59" s="408"/>
      <c r="P59" s="408"/>
      <c r="Q59" s="408"/>
      <c r="R59" s="408"/>
      <c r="S59" s="408"/>
      <c r="T59" s="408"/>
      <c r="U59" s="408"/>
      <c r="V59" s="408"/>
      <c r="W59" s="408"/>
      <c r="X59" s="408"/>
      <c r="Y59" s="408"/>
      <c r="Z59" s="408"/>
      <c r="AA59" s="408"/>
      <c r="AB59" s="408"/>
      <c r="AC59" s="408"/>
      <c r="AD59" s="408"/>
      <c r="AE59" s="408"/>
      <c r="AF59" s="408"/>
      <c r="AG59" s="408"/>
      <c r="AH59" s="408"/>
      <c r="AI59" s="408"/>
      <c r="AJ59" s="408"/>
      <c r="AK59" s="408"/>
      <c r="AL59" s="408"/>
      <c r="AM59" s="408"/>
      <c r="AN59" s="408"/>
      <c r="AO59" s="408"/>
      <c r="AP59" s="408"/>
      <c r="AQ59" s="408"/>
      <c r="AR59" s="408"/>
      <c r="AS59" s="408"/>
      <c r="AT59" s="432"/>
      <c r="AU59" s="49"/>
      <c r="AX59" s="29"/>
      <c r="BB59" s="215"/>
      <c r="BC59" s="606"/>
      <c r="BD59" s="606"/>
      <c r="BE59" s="664"/>
      <c r="BI59" s="112"/>
      <c r="BM59" s="895"/>
      <c r="BN59" s="980"/>
      <c r="BR59" s="481"/>
      <c r="BS59" s="188"/>
      <c r="BT59" s="188"/>
    </row>
    <row r="60" spans="1:162" ht="15" customHeight="1" outlineLevel="1">
      <c r="A60" t="s">
        <v>161</v>
      </c>
      <c r="B60" s="245" t="s">
        <v>249</v>
      </c>
      <c r="C60" s="408"/>
      <c r="D60" s="408"/>
      <c r="E60" s="408"/>
      <c r="F60" s="408"/>
      <c r="G60" s="408"/>
      <c r="H60" s="408"/>
      <c r="I60" s="408"/>
      <c r="J60" s="408"/>
      <c r="K60" s="408"/>
      <c r="L60" s="408"/>
      <c r="M60" s="408"/>
      <c r="N60" s="408"/>
      <c r="O60" s="408"/>
      <c r="P60" s="408"/>
      <c r="Q60" s="408"/>
      <c r="R60" s="408"/>
      <c r="S60" s="408"/>
      <c r="T60" s="408"/>
      <c r="U60" s="408"/>
      <c r="V60" s="408"/>
      <c r="W60" s="408"/>
      <c r="X60" s="408"/>
      <c r="Y60" s="408"/>
      <c r="Z60" s="408"/>
      <c r="AA60" s="408"/>
      <c r="AB60" s="408"/>
      <c r="AC60" s="408"/>
      <c r="AD60" s="408"/>
      <c r="AE60" s="408"/>
      <c r="AF60" s="408"/>
      <c r="AG60" s="408"/>
      <c r="AH60" s="408"/>
      <c r="AI60" s="408"/>
      <c r="AJ60" s="408"/>
      <c r="AK60" s="408"/>
      <c r="AL60" s="408"/>
      <c r="AM60" s="408"/>
      <c r="AN60" s="408"/>
      <c r="AO60" s="408"/>
      <c r="AP60" s="408"/>
      <c r="AQ60" s="408"/>
      <c r="AR60" s="408"/>
      <c r="AS60" s="408"/>
      <c r="AT60" s="432"/>
      <c r="AU60" s="49"/>
      <c r="AX60" s="29"/>
      <c r="BB60" s="215"/>
      <c r="BC60" s="606"/>
      <c r="BD60" s="606"/>
      <c r="BE60" s="664"/>
      <c r="BI60" s="112"/>
      <c r="BM60" s="897"/>
      <c r="BN60" s="980"/>
      <c r="BR60" s="481"/>
      <c r="BS60" s="188"/>
      <c r="BT60" s="188"/>
    </row>
    <row r="61" spans="1:162" ht="15" customHeight="1" outlineLevel="1">
      <c r="A61" t="s">
        <v>171</v>
      </c>
      <c r="B61" s="245" t="s">
        <v>249</v>
      </c>
      <c r="C61" s="408"/>
      <c r="D61" s="408"/>
      <c r="E61" s="408"/>
      <c r="F61" s="408"/>
      <c r="G61" s="408"/>
      <c r="H61" s="408"/>
      <c r="I61" s="408"/>
      <c r="J61" s="408"/>
      <c r="K61" s="408"/>
      <c r="L61" s="408"/>
      <c r="M61" s="408"/>
      <c r="N61" s="408"/>
      <c r="O61" s="408"/>
      <c r="P61" s="408"/>
      <c r="Q61" s="408"/>
      <c r="R61" s="408"/>
      <c r="S61" s="408"/>
      <c r="T61" s="408"/>
      <c r="U61" s="408"/>
      <c r="V61" s="408"/>
      <c r="W61" s="408"/>
      <c r="X61" s="408"/>
      <c r="Y61" s="408"/>
      <c r="Z61" s="408"/>
      <c r="AA61" s="408"/>
      <c r="AB61" s="408"/>
      <c r="AC61" s="408"/>
      <c r="AD61" s="408"/>
      <c r="AE61" s="408"/>
      <c r="AF61" s="408"/>
      <c r="AG61" s="408"/>
      <c r="AH61" s="408"/>
      <c r="AI61" s="408"/>
      <c r="AJ61" s="408"/>
      <c r="AK61" s="408"/>
      <c r="AL61" s="408"/>
      <c r="AM61" s="408"/>
      <c r="AN61" s="408"/>
      <c r="AO61" s="408"/>
      <c r="AP61" s="408"/>
      <c r="AQ61" s="408"/>
      <c r="AR61" s="408"/>
      <c r="AS61" s="408"/>
      <c r="AT61" s="432"/>
      <c r="AU61" s="49"/>
      <c r="AX61" s="29"/>
      <c r="BB61" s="215"/>
      <c r="BC61" s="606"/>
      <c r="BD61" s="606"/>
      <c r="BE61" s="664"/>
      <c r="BI61" s="237"/>
      <c r="BM61" s="897"/>
      <c r="BN61" s="980"/>
      <c r="BR61" s="481"/>
      <c r="BS61" s="188"/>
      <c r="BT61" s="188"/>
    </row>
    <row r="62" spans="1:162" ht="15" customHeight="1" outlineLevel="1">
      <c r="A62" t="s">
        <v>166</v>
      </c>
      <c r="B62" s="241" t="s">
        <v>248</v>
      </c>
      <c r="C62" s="408"/>
      <c r="D62" s="408"/>
      <c r="E62" s="408"/>
      <c r="F62" s="408"/>
      <c r="G62" s="408"/>
      <c r="H62" s="408"/>
      <c r="I62" s="408"/>
      <c r="J62" s="408"/>
      <c r="K62" s="408"/>
      <c r="L62" s="408"/>
      <c r="M62" s="408"/>
      <c r="N62" s="408"/>
      <c r="O62" s="408"/>
      <c r="P62" s="408"/>
      <c r="Q62" s="408"/>
      <c r="R62" s="408"/>
      <c r="S62" s="408"/>
      <c r="T62" s="408"/>
      <c r="U62" s="408"/>
      <c r="V62" s="408"/>
      <c r="W62" s="408"/>
      <c r="X62" s="408"/>
      <c r="Y62" s="408"/>
      <c r="Z62" s="408"/>
      <c r="AA62" s="408"/>
      <c r="AB62" s="408"/>
      <c r="AC62" s="408"/>
      <c r="AD62" s="408"/>
      <c r="AE62" s="408"/>
      <c r="AF62" s="408"/>
      <c r="AG62" s="408"/>
      <c r="AH62" s="408"/>
      <c r="AI62" s="408"/>
      <c r="AJ62" s="408"/>
      <c r="AK62" s="408"/>
      <c r="AL62" s="408"/>
      <c r="AM62" s="408"/>
      <c r="AN62" s="408"/>
      <c r="AO62" s="408"/>
      <c r="AP62" s="408"/>
      <c r="AQ62" s="408"/>
      <c r="AR62" s="408"/>
      <c r="AS62" s="408"/>
      <c r="AT62" s="432"/>
      <c r="AU62" s="49"/>
      <c r="AX62" s="29"/>
      <c r="BB62" s="215"/>
      <c r="BC62" s="606"/>
      <c r="BD62" s="606"/>
      <c r="BE62" s="664"/>
      <c r="BI62" s="112"/>
      <c r="BM62" s="897"/>
      <c r="BN62" s="978"/>
      <c r="BR62" s="481"/>
      <c r="BS62" s="188"/>
      <c r="BT62" s="188"/>
    </row>
    <row r="63" spans="1:162" ht="15" customHeight="1" outlineLevel="1">
      <c r="A63" t="s">
        <v>222</v>
      </c>
      <c r="B63" s="241" t="s">
        <v>248</v>
      </c>
      <c r="C63" s="408"/>
      <c r="D63" s="408"/>
      <c r="E63" s="408"/>
      <c r="F63" s="408"/>
      <c r="G63" s="408"/>
      <c r="H63" s="408"/>
      <c r="I63" s="408"/>
      <c r="J63" s="408"/>
      <c r="K63" s="408"/>
      <c r="L63" s="408"/>
      <c r="M63" s="408"/>
      <c r="N63" s="408"/>
      <c r="O63" s="408"/>
      <c r="P63" s="408"/>
      <c r="Q63" s="408"/>
      <c r="R63" s="408"/>
      <c r="S63" s="408"/>
      <c r="T63" s="408"/>
      <c r="U63" s="408"/>
      <c r="V63" s="408"/>
      <c r="W63" s="408"/>
      <c r="X63" s="408"/>
      <c r="Y63" s="408"/>
      <c r="Z63" s="408"/>
      <c r="AA63" s="408"/>
      <c r="AB63" s="408"/>
      <c r="AC63" s="408"/>
      <c r="AD63" s="408"/>
      <c r="AE63" s="408"/>
      <c r="AF63" s="408"/>
      <c r="AG63" s="408"/>
      <c r="AH63" s="408"/>
      <c r="AI63" s="408"/>
      <c r="AJ63" s="408"/>
      <c r="AK63" s="408"/>
      <c r="AL63" s="408"/>
      <c r="AM63" s="408"/>
      <c r="AN63" s="408"/>
      <c r="AO63" s="408"/>
      <c r="AP63" s="408"/>
      <c r="AQ63" s="408"/>
      <c r="AR63" s="408"/>
      <c r="AS63" s="408"/>
      <c r="AT63" s="432"/>
      <c r="AU63" s="49"/>
      <c r="AX63" s="29"/>
      <c r="BB63" s="215"/>
      <c r="BC63" s="606"/>
      <c r="BD63" s="606"/>
      <c r="BE63" s="664"/>
      <c r="BI63" s="112"/>
      <c r="BM63" s="895"/>
      <c r="BN63" s="978"/>
      <c r="BR63" s="481"/>
      <c r="BS63" s="188"/>
      <c r="BT63" s="188"/>
    </row>
    <row r="64" spans="1:162" ht="15" customHeight="1" outlineLevel="1">
      <c r="A64" t="s">
        <v>167</v>
      </c>
      <c r="B64" s="241" t="s">
        <v>248</v>
      </c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  <c r="AB64" s="408"/>
      <c r="AC64" s="408"/>
      <c r="AD64" s="408"/>
      <c r="AE64" s="408"/>
      <c r="AF64" s="408"/>
      <c r="AG64" s="408"/>
      <c r="AH64" s="408"/>
      <c r="AI64" s="408"/>
      <c r="AJ64" s="408"/>
      <c r="AK64" s="408"/>
      <c r="AL64" s="408"/>
      <c r="AM64" s="408"/>
      <c r="AN64" s="408"/>
      <c r="AO64" s="408"/>
      <c r="AP64" s="408"/>
      <c r="AQ64" s="408"/>
      <c r="AR64" s="408"/>
      <c r="AS64" s="408"/>
      <c r="AT64" s="432"/>
      <c r="AU64" s="49"/>
      <c r="AX64" s="29"/>
      <c r="BB64" s="215"/>
      <c r="BC64" s="606"/>
      <c r="BD64" s="606"/>
      <c r="BE64" s="664"/>
      <c r="BI64" s="237"/>
      <c r="BM64" s="895"/>
      <c r="BN64" s="978"/>
      <c r="BR64" s="481"/>
      <c r="BS64" s="188"/>
      <c r="BT64" s="188"/>
    </row>
    <row r="65" spans="1:162" ht="15" customHeight="1" outlineLevel="1">
      <c r="A65" t="s">
        <v>219</v>
      </c>
      <c r="B65" s="241" t="s">
        <v>248</v>
      </c>
      <c r="C65" s="408"/>
      <c r="D65" s="408"/>
      <c r="E65" s="408"/>
      <c r="F65" s="408"/>
      <c r="G65" s="408"/>
      <c r="H65" s="408"/>
      <c r="I65" s="408"/>
      <c r="J65" s="408"/>
      <c r="K65" s="408"/>
      <c r="L65" s="408"/>
      <c r="M65" s="408"/>
      <c r="N65" s="408"/>
      <c r="O65" s="408"/>
      <c r="P65" s="408"/>
      <c r="Q65" s="408"/>
      <c r="R65" s="408"/>
      <c r="S65" s="408"/>
      <c r="T65" s="408"/>
      <c r="U65" s="408"/>
      <c r="V65" s="408"/>
      <c r="W65" s="408"/>
      <c r="X65" s="408"/>
      <c r="Y65" s="408"/>
      <c r="Z65" s="408"/>
      <c r="AA65" s="408"/>
      <c r="AB65" s="408"/>
      <c r="AC65" s="408"/>
      <c r="AD65" s="408"/>
      <c r="AE65" s="408"/>
      <c r="AF65" s="408"/>
      <c r="AG65" s="408"/>
      <c r="AH65" s="408"/>
      <c r="AI65" s="408"/>
      <c r="AJ65" s="408"/>
      <c r="AK65" s="408"/>
      <c r="AL65" s="408"/>
      <c r="AM65" s="408"/>
      <c r="AN65" s="408"/>
      <c r="AO65" s="408"/>
      <c r="AP65" s="408"/>
      <c r="AQ65" s="408"/>
      <c r="AR65" s="408"/>
      <c r="AS65" s="408"/>
      <c r="AT65" s="432"/>
      <c r="AU65" s="49"/>
      <c r="AX65" s="29"/>
      <c r="BB65" s="215"/>
      <c r="BC65" s="606"/>
      <c r="BD65" s="606"/>
      <c r="BE65" s="664"/>
      <c r="BI65" s="237"/>
      <c r="BM65" s="895"/>
      <c r="BN65" s="978"/>
      <c r="BS65" s="188"/>
      <c r="BT65" s="188"/>
      <c r="BU65" s="43"/>
      <c r="BV65" s="43"/>
      <c r="BW65" s="43"/>
    </row>
    <row r="66" spans="1:162" ht="15" customHeight="1" outlineLevel="1">
      <c r="A66" t="s">
        <v>223</v>
      </c>
      <c r="B66" s="245"/>
      <c r="C66" s="408"/>
      <c r="D66" s="408"/>
      <c r="E66" s="408"/>
      <c r="F66" s="408"/>
      <c r="G66" s="408"/>
      <c r="H66" s="408"/>
      <c r="I66" s="408"/>
      <c r="J66" s="408"/>
      <c r="K66" s="408"/>
      <c r="L66" s="408"/>
      <c r="M66" s="408"/>
      <c r="N66" s="408"/>
      <c r="O66" s="408"/>
      <c r="P66" s="408"/>
      <c r="Q66" s="408"/>
      <c r="R66" s="408"/>
      <c r="S66" s="408"/>
      <c r="T66" s="408"/>
      <c r="U66" s="408"/>
      <c r="V66" s="408"/>
      <c r="W66" s="408"/>
      <c r="X66" s="408"/>
      <c r="Y66" s="408"/>
      <c r="Z66" s="408"/>
      <c r="AA66" s="408"/>
      <c r="AB66" s="408"/>
      <c r="AC66" s="408"/>
      <c r="AD66" s="408"/>
      <c r="AE66" s="408"/>
      <c r="AF66" s="408"/>
      <c r="AG66" s="408"/>
      <c r="AH66" s="408"/>
      <c r="AI66" s="408"/>
      <c r="AJ66" s="408"/>
      <c r="AK66" s="408"/>
      <c r="AL66" s="408"/>
      <c r="AM66" s="408"/>
      <c r="AN66" s="408"/>
      <c r="AO66" s="408"/>
      <c r="AP66" s="408"/>
      <c r="AQ66" s="408"/>
      <c r="AR66" s="408"/>
      <c r="AS66" s="408"/>
      <c r="AT66" s="432"/>
      <c r="AU66" s="49"/>
      <c r="AX66" s="29"/>
      <c r="BB66" s="215"/>
      <c r="BC66" s="606"/>
      <c r="BD66" s="606"/>
      <c r="BE66" s="664"/>
      <c r="BI66" s="237"/>
      <c r="BM66" s="895"/>
      <c r="BN66" s="980"/>
      <c r="BS66" s="188"/>
      <c r="BT66" s="188"/>
      <c r="BU66" s="43"/>
      <c r="BV66" s="43"/>
      <c r="BW66" s="43"/>
    </row>
    <row r="67" spans="1:162" ht="15" customHeight="1" outlineLevel="1">
      <c r="A67" t="s">
        <v>220</v>
      </c>
      <c r="B67" s="241" t="s">
        <v>248</v>
      </c>
      <c r="C67" s="408"/>
      <c r="D67" s="408"/>
      <c r="E67" s="408"/>
      <c r="F67" s="408"/>
      <c r="G67" s="408"/>
      <c r="H67" s="408"/>
      <c r="I67" s="408"/>
      <c r="J67" s="408"/>
      <c r="K67" s="408"/>
      <c r="L67" s="408"/>
      <c r="M67" s="408"/>
      <c r="N67" s="408"/>
      <c r="O67" s="408"/>
      <c r="P67" s="408"/>
      <c r="Q67" s="408"/>
      <c r="R67" s="408"/>
      <c r="S67" s="408"/>
      <c r="T67" s="408"/>
      <c r="U67" s="408"/>
      <c r="V67" s="408"/>
      <c r="W67" s="408"/>
      <c r="X67" s="408"/>
      <c r="Y67" s="408"/>
      <c r="Z67" s="408"/>
      <c r="AA67" s="408"/>
      <c r="AB67" s="408"/>
      <c r="AC67" s="408"/>
      <c r="AD67" s="408"/>
      <c r="AE67" s="408"/>
      <c r="AF67" s="408"/>
      <c r="AG67" s="408"/>
      <c r="AH67" s="408"/>
      <c r="AI67" s="408"/>
      <c r="AJ67" s="408"/>
      <c r="AK67" s="408"/>
      <c r="AL67" s="408"/>
      <c r="AM67" s="408"/>
      <c r="AN67" s="408"/>
      <c r="AO67" s="408"/>
      <c r="AP67" s="408"/>
      <c r="AQ67" s="408"/>
      <c r="AR67" s="408"/>
      <c r="AS67" s="408"/>
      <c r="AT67" s="432"/>
      <c r="AU67" s="49"/>
      <c r="AX67" s="29"/>
      <c r="BB67" s="215"/>
      <c r="BC67" s="606"/>
      <c r="BD67" s="606"/>
      <c r="BE67" s="664"/>
      <c r="BI67" s="237"/>
      <c r="BM67" s="897"/>
      <c r="BN67" s="978"/>
      <c r="BS67" s="188"/>
      <c r="BT67" s="188"/>
    </row>
    <row r="68" spans="1:162" ht="15" customHeight="1" outlineLevel="1">
      <c r="A68" t="s">
        <v>221</v>
      </c>
      <c r="B68" s="241" t="s">
        <v>248</v>
      </c>
      <c r="C68" s="408"/>
      <c r="D68" s="408"/>
      <c r="E68" s="408"/>
      <c r="F68" s="408"/>
      <c r="G68" s="408"/>
      <c r="H68" s="408"/>
      <c r="I68" s="408"/>
      <c r="J68" s="408"/>
      <c r="K68" s="408"/>
      <c r="L68" s="408"/>
      <c r="M68" s="408"/>
      <c r="N68" s="408"/>
      <c r="O68" s="408"/>
      <c r="P68" s="408"/>
      <c r="Q68" s="408"/>
      <c r="R68" s="408"/>
      <c r="S68" s="408"/>
      <c r="T68" s="408"/>
      <c r="U68" s="408"/>
      <c r="V68" s="408"/>
      <c r="W68" s="408"/>
      <c r="X68" s="408"/>
      <c r="Y68" s="408"/>
      <c r="Z68" s="408"/>
      <c r="AA68" s="408"/>
      <c r="AB68" s="408"/>
      <c r="AC68" s="408"/>
      <c r="AD68" s="408"/>
      <c r="AE68" s="408"/>
      <c r="AF68" s="408"/>
      <c r="AG68" s="408"/>
      <c r="AH68" s="408"/>
      <c r="AI68" s="408"/>
      <c r="AJ68" s="408"/>
      <c r="AK68" s="408"/>
      <c r="AL68" s="408"/>
      <c r="AM68" s="408"/>
      <c r="AN68" s="408"/>
      <c r="AO68" s="408"/>
      <c r="AP68" s="408"/>
      <c r="AQ68" s="408"/>
      <c r="AR68" s="408"/>
      <c r="AS68" s="408"/>
      <c r="AT68" s="432"/>
      <c r="AU68" s="49"/>
      <c r="AX68" s="29"/>
      <c r="BB68" s="215"/>
      <c r="BC68" s="606"/>
      <c r="BD68" s="606"/>
      <c r="BE68" s="664"/>
      <c r="BI68" s="237"/>
      <c r="BM68" s="895"/>
      <c r="BN68" s="978"/>
      <c r="BS68" s="188"/>
      <c r="BT68" s="188"/>
    </row>
    <row r="69" spans="1:162" ht="15" customHeight="1" outlineLevel="1">
      <c r="A69" t="s">
        <v>225</v>
      </c>
      <c r="B69" s="245"/>
      <c r="C69" s="408"/>
      <c r="D69" s="408"/>
      <c r="E69" s="408"/>
      <c r="F69" s="408"/>
      <c r="G69" s="408"/>
      <c r="H69" s="408"/>
      <c r="I69" s="408"/>
      <c r="J69" s="408"/>
      <c r="K69" s="408"/>
      <c r="L69" s="408"/>
      <c r="M69" s="408"/>
      <c r="N69" s="408"/>
      <c r="O69" s="408"/>
      <c r="P69" s="408"/>
      <c r="Q69" s="408"/>
      <c r="R69" s="408"/>
      <c r="S69" s="408"/>
      <c r="T69" s="408"/>
      <c r="U69" s="408"/>
      <c r="V69" s="408"/>
      <c r="W69" s="408"/>
      <c r="X69" s="408"/>
      <c r="Y69" s="408"/>
      <c r="Z69" s="408"/>
      <c r="AA69" s="408"/>
      <c r="AB69" s="408"/>
      <c r="AC69" s="408"/>
      <c r="AD69" s="408"/>
      <c r="AE69" s="408"/>
      <c r="AF69" s="408"/>
      <c r="AG69" s="408"/>
      <c r="AH69" s="408"/>
      <c r="AI69" s="408"/>
      <c r="AJ69" s="408"/>
      <c r="AK69" s="408"/>
      <c r="AL69" s="408"/>
      <c r="AM69" s="408"/>
      <c r="AN69" s="408"/>
      <c r="AO69" s="408"/>
      <c r="AP69" s="408"/>
      <c r="AQ69" s="408"/>
      <c r="AR69" s="408"/>
      <c r="AS69" s="408"/>
      <c r="AT69" s="432"/>
      <c r="AU69" s="49"/>
      <c r="AX69" s="29"/>
      <c r="BB69" s="215"/>
      <c r="BC69" s="606"/>
      <c r="BD69" s="606"/>
      <c r="BE69" s="664"/>
      <c r="BI69" s="237"/>
      <c r="BM69" s="895"/>
      <c r="BN69" s="979"/>
      <c r="BS69" s="188"/>
      <c r="BT69" s="188"/>
      <c r="CA69" s="224"/>
      <c r="CB69" s="224"/>
      <c r="CC69" s="224"/>
      <c r="DD69" s="224"/>
      <c r="DI69" s="224"/>
      <c r="DJ69" s="224"/>
      <c r="DK69" s="224"/>
      <c r="DL69" s="224"/>
      <c r="DM69" s="224"/>
      <c r="DN69" s="224"/>
      <c r="DO69" s="224"/>
      <c r="DP69" s="224"/>
      <c r="DQ69" s="428"/>
      <c r="DR69" s="224"/>
      <c r="DS69" s="224"/>
      <c r="DT69" s="224"/>
      <c r="DU69" s="224"/>
      <c r="DV69" s="224"/>
      <c r="DW69" s="428"/>
      <c r="DX69" s="224"/>
      <c r="DY69" s="224"/>
      <c r="DZ69" s="224"/>
      <c r="EA69" s="224"/>
      <c r="EB69" s="224"/>
    </row>
    <row r="70" spans="1:162" ht="15" customHeight="1" outlineLevel="1">
      <c r="A70" t="s">
        <v>226</v>
      </c>
      <c r="B70" s="245"/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8"/>
      <c r="N70" s="408"/>
      <c r="O70" s="408"/>
      <c r="P70" s="408"/>
      <c r="Q70" s="408"/>
      <c r="R70" s="408"/>
      <c r="S70" s="408"/>
      <c r="T70" s="408"/>
      <c r="U70" s="408"/>
      <c r="V70" s="408"/>
      <c r="W70" s="408"/>
      <c r="X70" s="408"/>
      <c r="Y70" s="408"/>
      <c r="Z70" s="408"/>
      <c r="AA70" s="408"/>
      <c r="AB70" s="408"/>
      <c r="AC70" s="408"/>
      <c r="AD70" s="408"/>
      <c r="AE70" s="408"/>
      <c r="AF70" s="408"/>
      <c r="AG70" s="408"/>
      <c r="AH70" s="408"/>
      <c r="AI70" s="408"/>
      <c r="AJ70" s="408"/>
      <c r="AK70" s="408"/>
      <c r="AL70" s="408"/>
      <c r="AM70" s="408"/>
      <c r="AN70" s="408"/>
      <c r="AO70" s="408"/>
      <c r="AP70" s="408"/>
      <c r="AQ70" s="408"/>
      <c r="AR70" s="408"/>
      <c r="AS70" s="408"/>
      <c r="AT70" s="432"/>
      <c r="AU70" s="49"/>
      <c r="AX70" s="29"/>
      <c r="BB70" s="215"/>
      <c r="BC70" s="606"/>
      <c r="BD70" s="606"/>
      <c r="BE70" s="664"/>
      <c r="BI70" s="237"/>
      <c r="BM70" s="896"/>
      <c r="BN70" s="979"/>
      <c r="BS70" s="188"/>
      <c r="BT70" s="188"/>
      <c r="CA70" s="224"/>
      <c r="CB70" s="224"/>
      <c r="CC70" s="224"/>
      <c r="CN70" s="224"/>
      <c r="CO70" s="224"/>
      <c r="CP70" s="224"/>
      <c r="CQ70" s="224"/>
      <c r="CR70" s="224"/>
      <c r="CS70" s="224"/>
      <c r="CT70" s="224"/>
      <c r="CU70" s="224"/>
      <c r="CV70" s="428"/>
      <c r="CW70" s="224"/>
      <c r="CX70" s="224"/>
      <c r="CY70" s="224"/>
      <c r="CZ70" s="224"/>
      <c r="DA70" s="224"/>
      <c r="DB70" s="224"/>
      <c r="DC70" s="428"/>
      <c r="DD70" s="224"/>
      <c r="DE70" s="224"/>
      <c r="DH70" s="224"/>
      <c r="DI70" s="224"/>
      <c r="DJ70" s="224"/>
      <c r="DK70" s="224"/>
      <c r="DL70" s="224"/>
      <c r="DM70" s="224"/>
      <c r="DN70" s="224"/>
      <c r="DO70" s="224"/>
      <c r="DP70" s="224"/>
      <c r="DQ70" s="428"/>
      <c r="DR70" s="224"/>
      <c r="DS70" s="224"/>
      <c r="DT70" s="224"/>
      <c r="DU70" s="224"/>
      <c r="DV70" s="224"/>
      <c r="DW70" s="428"/>
      <c r="DX70" s="224"/>
      <c r="DY70" s="224"/>
      <c r="DZ70" s="224"/>
      <c r="EA70" s="224"/>
      <c r="EB70" s="224"/>
    </row>
    <row r="71" spans="1:162" ht="15" customHeight="1" outlineLevel="1">
      <c r="A71" t="s">
        <v>228</v>
      </c>
      <c r="B71" s="244" t="s">
        <v>247</v>
      </c>
      <c r="C71" s="408"/>
      <c r="D71" s="408"/>
      <c r="E71" s="408"/>
      <c r="F71" s="408"/>
      <c r="G71" s="408"/>
      <c r="H71" s="408"/>
      <c r="I71" s="408"/>
      <c r="J71" s="408"/>
      <c r="K71" s="408"/>
      <c r="L71" s="408"/>
      <c r="M71" s="408"/>
      <c r="N71" s="408"/>
      <c r="O71" s="408"/>
      <c r="P71" s="408"/>
      <c r="Q71" s="408"/>
      <c r="R71" s="408"/>
      <c r="S71" s="408"/>
      <c r="T71" s="408"/>
      <c r="U71" s="408"/>
      <c r="V71" s="408"/>
      <c r="W71" s="408"/>
      <c r="X71" s="408"/>
      <c r="Y71" s="408"/>
      <c r="Z71" s="408"/>
      <c r="AA71" s="408"/>
      <c r="AB71" s="408"/>
      <c r="AC71" s="408"/>
      <c r="AD71" s="408"/>
      <c r="AE71" s="408"/>
      <c r="AF71" s="408"/>
      <c r="AG71" s="408"/>
      <c r="AH71" s="408"/>
      <c r="AI71" s="408"/>
      <c r="AJ71" s="408"/>
      <c r="AK71" s="408"/>
      <c r="AL71" s="408"/>
      <c r="AM71" s="408"/>
      <c r="AN71" s="408"/>
      <c r="AO71" s="408"/>
      <c r="AP71" s="408"/>
      <c r="AQ71" s="408"/>
      <c r="AR71" s="408"/>
      <c r="AS71" s="408"/>
      <c r="AT71" s="432"/>
      <c r="AU71" s="49"/>
      <c r="AX71" s="29"/>
      <c r="BB71" s="215"/>
      <c r="BC71" s="606"/>
      <c r="BD71" s="606"/>
      <c r="BE71" s="664"/>
      <c r="BI71" s="237"/>
      <c r="BM71" s="896"/>
      <c r="BN71" s="978"/>
      <c r="BS71" s="188"/>
      <c r="BT71" s="188"/>
      <c r="CN71" s="224"/>
      <c r="CO71" s="224"/>
      <c r="CP71" s="224"/>
      <c r="CQ71" s="224"/>
      <c r="CR71" s="224"/>
      <c r="CS71" s="224"/>
      <c r="CT71" s="224"/>
      <c r="CU71" s="224"/>
      <c r="CV71" s="428"/>
      <c r="CW71" s="224"/>
      <c r="CX71" s="224"/>
      <c r="CY71" s="224"/>
      <c r="CZ71" s="224"/>
      <c r="DA71" s="224"/>
      <c r="DB71" s="224"/>
      <c r="DC71" s="428"/>
      <c r="DE71" s="224"/>
      <c r="DF71" s="224"/>
      <c r="DG71" s="224"/>
      <c r="DH71" s="224"/>
    </row>
    <row r="72" spans="1:162" ht="15" customHeight="1" outlineLevel="1">
      <c r="A72" t="s">
        <v>229</v>
      </c>
      <c r="B72" s="244" t="s">
        <v>288</v>
      </c>
      <c r="C72" s="408"/>
      <c r="D72" s="408"/>
      <c r="E72" s="408"/>
      <c r="F72" s="408"/>
      <c r="G72" s="408"/>
      <c r="H72" s="408"/>
      <c r="I72" s="408"/>
      <c r="J72" s="408"/>
      <c r="K72" s="408"/>
      <c r="L72" s="408"/>
      <c r="M72" s="408"/>
      <c r="N72" s="408"/>
      <c r="O72" s="408"/>
      <c r="P72" s="408"/>
      <c r="Q72" s="408"/>
      <c r="R72" s="408"/>
      <c r="S72" s="408"/>
      <c r="T72" s="408"/>
      <c r="U72" s="408"/>
      <c r="V72" s="408"/>
      <c r="W72" s="408"/>
      <c r="X72" s="408"/>
      <c r="Y72" s="408"/>
      <c r="Z72" s="408"/>
      <c r="AA72" s="408"/>
      <c r="AB72" s="408"/>
      <c r="AC72" s="408"/>
      <c r="AD72" s="408"/>
      <c r="AE72" s="408"/>
      <c r="AF72" s="408"/>
      <c r="AG72" s="408"/>
      <c r="AH72" s="408"/>
      <c r="AI72" s="408"/>
      <c r="AJ72" s="408"/>
      <c r="AK72" s="408"/>
      <c r="AL72" s="408"/>
      <c r="AM72" s="408"/>
      <c r="AN72" s="408"/>
      <c r="AO72" s="408"/>
      <c r="AP72" s="408"/>
      <c r="AQ72" s="408"/>
      <c r="AR72" s="408"/>
      <c r="AS72" s="408"/>
      <c r="AT72" s="432"/>
      <c r="AU72" s="49"/>
      <c r="AX72" s="29"/>
      <c r="BB72" s="215"/>
      <c r="BC72" s="606"/>
      <c r="BD72" s="606"/>
      <c r="BE72" s="664"/>
      <c r="BI72" s="237"/>
      <c r="BM72" s="895"/>
      <c r="BN72" s="978"/>
      <c r="BS72" s="188"/>
      <c r="BT72" s="188"/>
      <c r="CA72" s="43"/>
      <c r="CB72" s="43"/>
      <c r="CC72" s="43"/>
      <c r="DD72" s="43"/>
      <c r="DF72" s="224"/>
      <c r="DG72" s="224"/>
      <c r="DI72" s="43"/>
      <c r="DJ72" s="43"/>
      <c r="DK72" s="43"/>
      <c r="DL72" s="43"/>
      <c r="DM72" s="43"/>
      <c r="DN72" s="43"/>
      <c r="DO72" s="43"/>
      <c r="DP72" s="43"/>
      <c r="DQ72" s="418"/>
      <c r="DR72" s="43"/>
      <c r="DS72" s="43"/>
      <c r="DT72" s="43"/>
      <c r="DU72" s="43"/>
      <c r="DV72" s="43"/>
      <c r="DW72" s="418"/>
      <c r="DX72" s="43"/>
      <c r="DY72" s="43"/>
      <c r="DZ72" s="43"/>
      <c r="EA72" s="43"/>
      <c r="EB72" s="43"/>
    </row>
    <row r="73" spans="1:162" ht="15" customHeight="1" outlineLevel="1">
      <c r="A73" t="s">
        <v>233</v>
      </c>
      <c r="B73" s="244" t="s">
        <v>240</v>
      </c>
      <c r="C73" s="408"/>
      <c r="D73" s="408"/>
      <c r="E73" s="408"/>
      <c r="F73" s="408"/>
      <c r="G73" s="408"/>
      <c r="H73" s="408"/>
      <c r="I73" s="408"/>
      <c r="J73" s="408"/>
      <c r="K73" s="408"/>
      <c r="L73" s="408"/>
      <c r="M73" s="408"/>
      <c r="N73" s="408"/>
      <c r="O73" s="408"/>
      <c r="P73" s="408"/>
      <c r="Q73" s="408"/>
      <c r="R73" s="408"/>
      <c r="S73" s="408"/>
      <c r="T73" s="408"/>
      <c r="U73" s="408"/>
      <c r="V73" s="408"/>
      <c r="W73" s="408"/>
      <c r="X73" s="408"/>
      <c r="Y73" s="408"/>
      <c r="Z73" s="408"/>
      <c r="AA73" s="408"/>
      <c r="AB73" s="408"/>
      <c r="AC73" s="408"/>
      <c r="AD73" s="408"/>
      <c r="AE73" s="408"/>
      <c r="AF73" s="408"/>
      <c r="AG73" s="408"/>
      <c r="AH73" s="408"/>
      <c r="AI73" s="408"/>
      <c r="AJ73" s="408"/>
      <c r="AK73" s="408"/>
      <c r="AL73" s="408"/>
      <c r="AM73" s="408"/>
      <c r="AN73" s="408"/>
      <c r="AO73" s="408"/>
      <c r="AP73" s="408"/>
      <c r="AQ73" s="408"/>
      <c r="AR73" s="408"/>
      <c r="AS73" s="408"/>
      <c r="AT73" s="432"/>
      <c r="AU73" s="49"/>
      <c r="AX73" s="29"/>
      <c r="BB73" s="215"/>
      <c r="BC73" s="606"/>
      <c r="BD73" s="606"/>
      <c r="BE73" s="664"/>
      <c r="BI73" s="112"/>
      <c r="BM73" s="895"/>
      <c r="BN73" s="978"/>
      <c r="BS73" s="188"/>
      <c r="BT73" s="188"/>
      <c r="CA73" s="43"/>
      <c r="CB73" s="43"/>
      <c r="CC73" s="43"/>
      <c r="CZ73" s="43"/>
      <c r="DA73" s="43"/>
      <c r="DB73" s="43"/>
      <c r="DC73" s="418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18"/>
      <c r="DR73" s="43"/>
      <c r="DS73" s="43"/>
      <c r="DT73" s="43"/>
      <c r="DU73" s="43"/>
      <c r="DV73" s="43"/>
      <c r="DW73" s="418"/>
      <c r="DX73" s="43"/>
      <c r="DY73" s="43"/>
      <c r="DZ73" s="43"/>
      <c r="EA73" s="43"/>
      <c r="EB73" s="43"/>
    </row>
    <row r="74" spans="1:162" ht="15" customHeight="1" outlineLevel="1">
      <c r="A74" s="62" t="s">
        <v>227</v>
      </c>
      <c r="B74" s="244" t="s">
        <v>240</v>
      </c>
      <c r="C74" s="408"/>
      <c r="D74" s="408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8"/>
      <c r="Q74" s="408"/>
      <c r="R74" s="408"/>
      <c r="S74" s="408"/>
      <c r="T74" s="408"/>
      <c r="U74" s="408"/>
      <c r="V74" s="408"/>
      <c r="W74" s="408"/>
      <c r="X74" s="408"/>
      <c r="Y74" s="408"/>
      <c r="Z74" s="408"/>
      <c r="AA74" s="408"/>
      <c r="AB74" s="408"/>
      <c r="AC74" s="408"/>
      <c r="AD74" s="408"/>
      <c r="AE74" s="408"/>
      <c r="AF74" s="408"/>
      <c r="AG74" s="408"/>
      <c r="AH74" s="408"/>
      <c r="AI74" s="408"/>
      <c r="AJ74" s="408"/>
      <c r="AK74" s="408"/>
      <c r="AL74" s="408"/>
      <c r="AM74" s="408"/>
      <c r="AN74" s="408"/>
      <c r="AO74" s="408"/>
      <c r="AP74" s="408"/>
      <c r="AQ74" s="408"/>
      <c r="AR74" s="408"/>
      <c r="AS74" s="408"/>
      <c r="AT74" s="432"/>
      <c r="AU74" s="49"/>
      <c r="AX74" s="29"/>
      <c r="BB74" s="215"/>
      <c r="BC74" s="606"/>
      <c r="BD74" s="606"/>
      <c r="BE74" s="664"/>
      <c r="BI74" s="237"/>
      <c r="BM74" s="895"/>
      <c r="BN74" s="978"/>
      <c r="BS74" s="188"/>
      <c r="BT74" s="188"/>
      <c r="CN74" s="224"/>
      <c r="CP74" s="224"/>
      <c r="CQ74" s="224"/>
      <c r="CR74" s="224"/>
      <c r="CS74" s="224"/>
      <c r="CT74" s="224"/>
      <c r="CU74" s="224"/>
      <c r="CV74" s="428"/>
      <c r="CW74" s="224"/>
      <c r="DC74" s="418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18"/>
    </row>
    <row r="75" spans="1:162" ht="15" customHeight="1" outlineLevel="1">
      <c r="A75" t="s">
        <v>150</v>
      </c>
      <c r="B75" s="244" t="s">
        <v>289</v>
      </c>
      <c r="C75" s="408"/>
      <c r="D75" s="408"/>
      <c r="E75" s="408"/>
      <c r="F75" s="408"/>
      <c r="G75" s="408"/>
      <c r="H75" s="408"/>
      <c r="I75" s="408"/>
      <c r="J75" s="408"/>
      <c r="K75" s="408"/>
      <c r="L75" s="408"/>
      <c r="M75" s="408"/>
      <c r="N75" s="408"/>
      <c r="O75" s="408"/>
      <c r="P75" s="408"/>
      <c r="Q75" s="408"/>
      <c r="R75" s="408"/>
      <c r="S75" s="408"/>
      <c r="T75" s="408"/>
      <c r="U75" s="408"/>
      <c r="V75" s="408"/>
      <c r="W75" s="408"/>
      <c r="X75" s="408"/>
      <c r="Y75" s="408"/>
      <c r="Z75" s="408"/>
      <c r="AA75" s="408"/>
      <c r="AB75" s="408"/>
      <c r="AC75" s="408"/>
      <c r="AD75" s="408"/>
      <c r="AE75" s="408"/>
      <c r="AF75" s="408"/>
      <c r="AG75" s="408"/>
      <c r="AH75" s="408"/>
      <c r="AI75" s="408"/>
      <c r="AJ75" s="408"/>
      <c r="AK75" s="408"/>
      <c r="AL75" s="408"/>
      <c r="AM75" s="408"/>
      <c r="AN75" s="408"/>
      <c r="AO75" s="408"/>
      <c r="AP75" s="408"/>
      <c r="AQ75" s="408"/>
      <c r="AR75" s="408"/>
      <c r="AS75" s="408"/>
      <c r="AT75" s="432"/>
      <c r="AU75" s="49"/>
      <c r="AX75" s="29"/>
      <c r="BB75" s="215"/>
      <c r="BC75" s="606"/>
      <c r="BD75" s="606"/>
      <c r="BE75" s="664"/>
      <c r="BI75" s="237"/>
      <c r="BM75" s="895"/>
      <c r="BN75" s="978"/>
      <c r="BS75" s="188"/>
      <c r="BT75" s="188"/>
      <c r="CN75" s="224"/>
      <c r="CP75" s="224"/>
      <c r="CQ75" s="224"/>
      <c r="CR75" s="224"/>
      <c r="CS75" s="224"/>
      <c r="CT75" s="224"/>
      <c r="CU75" s="224"/>
      <c r="CV75" s="428"/>
      <c r="CW75" s="224"/>
      <c r="CX75" s="224"/>
      <c r="CY75" s="224"/>
    </row>
    <row r="76" spans="1:162" ht="15" customHeight="1" outlineLevel="1">
      <c r="A76" s="17" t="s">
        <v>232</v>
      </c>
      <c r="B76" s="244" t="s">
        <v>247</v>
      </c>
      <c r="C76" s="408"/>
      <c r="D76" s="408"/>
      <c r="E76" s="408"/>
      <c r="F76" s="408"/>
      <c r="G76" s="408"/>
      <c r="H76" s="408"/>
      <c r="I76" s="408"/>
      <c r="J76" s="408"/>
      <c r="K76" s="408"/>
      <c r="L76" s="408"/>
      <c r="M76" s="408"/>
      <c r="N76" s="408"/>
      <c r="O76" s="408"/>
      <c r="P76" s="408"/>
      <c r="Q76" s="408"/>
      <c r="R76" s="408"/>
      <c r="S76" s="408"/>
      <c r="T76" s="408"/>
      <c r="U76" s="408"/>
      <c r="V76" s="408"/>
      <c r="W76" s="408"/>
      <c r="X76" s="408"/>
      <c r="Y76" s="408"/>
      <c r="Z76" s="408"/>
      <c r="AA76" s="408"/>
      <c r="AB76" s="408"/>
      <c r="AC76" s="408"/>
      <c r="AD76" s="408"/>
      <c r="AE76" s="408"/>
      <c r="AF76" s="408"/>
      <c r="AG76" s="408"/>
      <c r="AH76" s="408"/>
      <c r="AI76" s="408"/>
      <c r="AJ76" s="408"/>
      <c r="AK76" s="408"/>
      <c r="AL76" s="408"/>
      <c r="AM76" s="408"/>
      <c r="AN76" s="408"/>
      <c r="AO76" s="408"/>
      <c r="AP76" s="408"/>
      <c r="AQ76" s="408"/>
      <c r="AR76" s="408"/>
      <c r="AS76" s="408"/>
      <c r="AT76" s="432"/>
      <c r="AU76" s="49"/>
      <c r="AX76" s="29"/>
      <c r="BB76" s="215"/>
      <c r="BC76" s="606"/>
      <c r="BD76" s="606"/>
      <c r="BE76" s="664"/>
      <c r="BI76" s="237"/>
      <c r="BM76" s="895"/>
      <c r="BN76" s="978"/>
      <c r="BS76" s="188"/>
      <c r="BT76" s="188"/>
      <c r="CX76" s="224"/>
      <c r="CY76" s="224"/>
    </row>
    <row r="77" spans="1:162" ht="15" customHeight="1">
      <c r="AX77" s="29"/>
      <c r="BB77" s="181"/>
      <c r="BM77" s="895"/>
      <c r="BN77" s="978"/>
      <c r="BS77" s="188"/>
      <c r="BT77" s="188"/>
      <c r="CN77" s="43"/>
      <c r="CP77" s="43"/>
      <c r="CQ77" s="43"/>
      <c r="CR77" s="43"/>
      <c r="CS77" s="43"/>
      <c r="CT77" s="43"/>
      <c r="CU77" s="43"/>
      <c r="CV77" s="418"/>
      <c r="CW77" s="43"/>
    </row>
    <row r="78" spans="1:162" s="69" customFormat="1" ht="15" customHeight="1">
      <c r="A78" s="182" t="s">
        <v>91</v>
      </c>
      <c r="B78" s="54" t="s">
        <v>240</v>
      </c>
      <c r="C78" s="53" t="s">
        <v>116</v>
      </c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34" t="s">
        <v>116</v>
      </c>
      <c r="AU78" s="581" t="s">
        <v>615</v>
      </c>
      <c r="AV78" s="68"/>
      <c r="AW78" s="437"/>
      <c r="AX78" s="64" t="s">
        <v>782</v>
      </c>
      <c r="AY78" s="438" t="s">
        <v>856</v>
      </c>
      <c r="AZ78" s="105"/>
      <c r="BA78" s="589"/>
      <c r="BB78" s="591"/>
      <c r="BC78" s="252" t="s">
        <v>116</v>
      </c>
      <c r="BD78" s="252"/>
      <c r="BE78" s="667"/>
      <c r="BI78" s="776"/>
      <c r="BK78" s="326"/>
      <c r="BL78" s="1029" t="s">
        <v>116</v>
      </c>
      <c r="BM78" s="895"/>
      <c r="BN78" s="978"/>
      <c r="BO78" s="188"/>
      <c r="BP78" s="188"/>
      <c r="BQ78" s="188"/>
      <c r="BR78" s="401"/>
      <c r="BS78" s="188"/>
      <c r="BT78" s="188"/>
      <c r="BU78" s="188"/>
      <c r="BV78" s="188"/>
      <c r="BW78" s="188"/>
      <c r="BX78" s="188"/>
      <c r="BY78" s="401"/>
      <c r="BZ78" s="188"/>
      <c r="CA78" s="188"/>
      <c r="CB78" s="188"/>
      <c r="CC78" s="188"/>
      <c r="CD78" s="188"/>
      <c r="CE78" s="188"/>
      <c r="CF78" s="188"/>
      <c r="CG78" s="188"/>
      <c r="CH78" s="188"/>
      <c r="CI78" s="188"/>
      <c r="CJ78" s="188"/>
      <c r="CK78" s="188"/>
      <c r="CL78" s="188"/>
      <c r="CM78" s="401"/>
      <c r="CN78" s="43"/>
      <c r="CO78" s="188"/>
      <c r="CP78" s="43"/>
      <c r="CQ78" s="43"/>
      <c r="CR78" s="43"/>
      <c r="CS78" s="43"/>
      <c r="CT78" s="43"/>
      <c r="CU78" s="43"/>
      <c r="CV78" s="418"/>
      <c r="CW78" s="43"/>
      <c r="CX78" s="43"/>
      <c r="CY78" s="43"/>
      <c r="CZ78" s="188"/>
      <c r="DA78" s="188"/>
      <c r="DB78" s="188"/>
      <c r="DC78" s="401"/>
      <c r="DD78" s="188"/>
      <c r="DE78" s="188"/>
      <c r="DF78" s="188"/>
      <c r="DG78" s="188"/>
      <c r="DH78" s="188"/>
      <c r="DI78" s="188"/>
      <c r="DJ78" s="188"/>
      <c r="DK78" s="188"/>
      <c r="DL78" s="188"/>
      <c r="DM78" s="188"/>
      <c r="DN78" s="188"/>
      <c r="DO78" s="188"/>
      <c r="DP78" s="188"/>
      <c r="DQ78" s="401"/>
      <c r="DR78" s="188"/>
      <c r="DS78" s="188"/>
      <c r="DT78" s="188"/>
      <c r="DU78" s="188"/>
      <c r="DV78" s="188"/>
      <c r="DW78" s="401"/>
      <c r="DX78" s="188"/>
      <c r="DY78" s="188"/>
      <c r="DZ78" s="188"/>
      <c r="EA78" s="188"/>
      <c r="EB78" s="188"/>
      <c r="EC78" s="188"/>
      <c r="ED78" s="188"/>
      <c r="EE78" s="188"/>
      <c r="EF78" s="188"/>
      <c r="EG78" s="188"/>
      <c r="EH78" s="188"/>
      <c r="EI78" s="188"/>
      <c r="EJ78" s="188"/>
      <c r="EK78" s="188"/>
      <c r="EL78" s="188"/>
      <c r="EM78" s="188"/>
      <c r="EN78" s="188"/>
      <c r="EO78" s="188"/>
      <c r="EP78" s="188"/>
      <c r="EQ78" s="188"/>
      <c r="ER78" s="188"/>
      <c r="ES78" s="188"/>
      <c r="ET78" s="188"/>
      <c r="EU78" s="188"/>
      <c r="EV78" s="188"/>
      <c r="EW78" s="188"/>
      <c r="EX78" s="188"/>
      <c r="EY78" s="188"/>
      <c r="EZ78" s="188"/>
      <c r="FA78" s="188"/>
      <c r="FB78" s="188"/>
      <c r="FC78" s="188"/>
      <c r="FD78" s="188"/>
      <c r="FE78" s="188"/>
      <c r="FF78" s="326"/>
    </row>
    <row r="79" spans="1:162" ht="15" customHeight="1">
      <c r="AY79" s="65"/>
      <c r="BM79" s="895"/>
      <c r="BN79" s="940"/>
      <c r="BS79" s="188"/>
      <c r="BT79" s="188"/>
      <c r="CX79" s="43"/>
      <c r="CY79" s="43"/>
    </row>
    <row r="80" spans="1:162" s="80" customFormat="1" ht="15" customHeight="1">
      <c r="A80" s="220" t="s">
        <v>251</v>
      </c>
      <c r="B80" s="54" t="s">
        <v>250</v>
      </c>
      <c r="C80" s="60"/>
      <c r="D80" s="872">
        <v>1000000</v>
      </c>
      <c r="E80" s="872">
        <v>1306800</v>
      </c>
      <c r="F80" s="872">
        <v>200000</v>
      </c>
      <c r="G80" s="872">
        <v>100000</v>
      </c>
      <c r="H80" s="872"/>
      <c r="I80" s="872">
        <v>91930</v>
      </c>
      <c r="J80" s="872">
        <v>176829</v>
      </c>
      <c r="K80" s="872"/>
      <c r="L80" s="872">
        <v>7500000</v>
      </c>
      <c r="M80" s="872">
        <v>268770</v>
      </c>
      <c r="N80" s="872"/>
      <c r="O80" s="872">
        <v>140000</v>
      </c>
      <c r="P80" s="872"/>
      <c r="Q80" s="872"/>
      <c r="R80" s="872"/>
      <c r="S80" s="872">
        <v>115000</v>
      </c>
      <c r="T80" s="872"/>
      <c r="U80" s="872"/>
      <c r="V80" s="872"/>
      <c r="W80" s="872"/>
      <c r="X80" s="872">
        <v>120000</v>
      </c>
      <c r="Y80" s="872">
        <v>400000</v>
      </c>
      <c r="Z80" s="872"/>
      <c r="AA80" s="872">
        <v>140000</v>
      </c>
      <c r="AB80" s="872"/>
      <c r="AC80" s="872">
        <v>319343</v>
      </c>
      <c r="AD80" s="872"/>
      <c r="AE80" s="872">
        <v>300000</v>
      </c>
      <c r="AF80" s="872"/>
      <c r="AG80" s="872">
        <v>207900</v>
      </c>
      <c r="AH80" s="872"/>
      <c r="AI80" s="872">
        <v>1100000</v>
      </c>
      <c r="AJ80" s="872">
        <v>700000</v>
      </c>
      <c r="AK80" s="872"/>
      <c r="AL80" s="872"/>
      <c r="AM80" s="872"/>
      <c r="AN80" s="872">
        <v>54640</v>
      </c>
      <c r="AO80" s="872">
        <v>525000</v>
      </c>
      <c r="AP80" s="872"/>
      <c r="AQ80" s="872"/>
      <c r="AR80" s="66">
        <v>589.56799999999998</v>
      </c>
      <c r="AS80" s="60"/>
      <c r="AT80" s="56"/>
      <c r="AU80" s="583">
        <v>1000000</v>
      </c>
      <c r="AV80" s="86"/>
      <c r="AW80" s="584"/>
      <c r="AX80" s="60">
        <v>1700000</v>
      </c>
      <c r="AY80" s="584"/>
      <c r="AZ80" s="294">
        <v>1775463.26</v>
      </c>
      <c r="BA80" s="590"/>
      <c r="BB80" s="592"/>
      <c r="BC80" s="607">
        <v>10145000</v>
      </c>
      <c r="BD80" s="607">
        <v>115000</v>
      </c>
      <c r="BE80" s="668"/>
      <c r="BF80" s="69">
        <v>120000</v>
      </c>
      <c r="BG80" s="69">
        <v>200000</v>
      </c>
      <c r="BH80" s="69"/>
      <c r="BI80" s="778"/>
      <c r="BJ80" s="69"/>
      <c r="BK80" s="326"/>
      <c r="BL80" s="1030">
        <v>13690000</v>
      </c>
      <c r="BM80" s="882"/>
      <c r="BN80" s="940"/>
      <c r="BO80" s="188"/>
      <c r="BP80" s="188"/>
      <c r="BQ80" s="188"/>
      <c r="BR80" s="401"/>
      <c r="BS80" s="188"/>
      <c r="BT80" s="188"/>
      <c r="BU80" s="188"/>
      <c r="BV80" s="188"/>
      <c r="BW80" s="188"/>
      <c r="BX80" s="188"/>
      <c r="BY80" s="401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401"/>
      <c r="CN80" s="188"/>
      <c r="CO80" s="188"/>
      <c r="CP80" s="188"/>
      <c r="CQ80" s="188"/>
      <c r="CR80" s="188"/>
      <c r="CS80" s="188"/>
      <c r="CT80" s="188"/>
      <c r="CU80" s="188"/>
      <c r="CV80" s="401"/>
      <c r="CW80" s="188"/>
      <c r="CX80" s="188"/>
      <c r="CY80" s="188"/>
      <c r="CZ80" s="188"/>
      <c r="DA80" s="188"/>
      <c r="DB80" s="188"/>
      <c r="DC80" s="401"/>
      <c r="DD80" s="188"/>
      <c r="DE80" s="188"/>
      <c r="DF80" s="188"/>
      <c r="DG80" s="188"/>
      <c r="DH80" s="188"/>
      <c r="DI80" s="188"/>
      <c r="DJ80" s="188"/>
      <c r="DK80" s="188"/>
      <c r="DL80" s="188"/>
      <c r="DM80" s="188"/>
      <c r="DN80" s="188"/>
      <c r="DO80" s="188"/>
      <c r="DP80" s="188"/>
      <c r="DQ80" s="401"/>
      <c r="DR80" s="188"/>
      <c r="DS80" s="188"/>
      <c r="DT80" s="188"/>
      <c r="DU80" s="188"/>
      <c r="DV80" s="188"/>
      <c r="DW80" s="401"/>
      <c r="DX80" s="188"/>
      <c r="DY80" s="188"/>
      <c r="DZ80" s="188"/>
      <c r="EA80" s="188"/>
      <c r="EB80" s="188"/>
      <c r="EC80" s="224"/>
      <c r="ED80" s="224"/>
      <c r="EE80" s="224"/>
      <c r="EF80" s="224"/>
      <c r="EG80" s="224"/>
      <c r="EH80" s="224"/>
      <c r="EI80" s="224"/>
      <c r="EJ80" s="224"/>
      <c r="EK80" s="224"/>
      <c r="EL80" s="224"/>
      <c r="EM80" s="224"/>
      <c r="EN80" s="224"/>
      <c r="EO80" s="224"/>
      <c r="EP80" s="224"/>
      <c r="EQ80" s="224"/>
      <c r="ER80" s="224"/>
      <c r="ES80" s="224"/>
      <c r="ET80" s="224"/>
      <c r="EU80" s="224"/>
      <c r="EV80" s="224"/>
      <c r="EW80" s="224"/>
      <c r="EX80" s="224"/>
      <c r="EY80" s="224"/>
      <c r="EZ80" s="224"/>
      <c r="FA80" s="224"/>
      <c r="FB80" s="224"/>
      <c r="FC80" s="224"/>
      <c r="FD80" s="224"/>
      <c r="FE80" s="224"/>
      <c r="FF80" s="361"/>
    </row>
    <row r="81" spans="1:162" s="66" customFormat="1" ht="15" customHeight="1">
      <c r="A81" s="84" t="s">
        <v>238</v>
      </c>
      <c r="B81" s="24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580" t="s">
        <v>601</v>
      </c>
      <c r="AU81" s="87"/>
      <c r="AV81" s="37"/>
      <c r="AW81" s="16"/>
      <c r="AX81" s="38"/>
      <c r="AY81" s="16" t="s">
        <v>855</v>
      </c>
      <c r="AZ81" s="255"/>
      <c r="BA81" s="72"/>
      <c r="BB81" s="181"/>
      <c r="BC81" s="29"/>
      <c r="BD81" s="680"/>
      <c r="BE81" s="237"/>
      <c r="BF81" s="29"/>
      <c r="BG81" s="29"/>
      <c r="BH81" s="680"/>
      <c r="BI81" s="62"/>
      <c r="BJ81" s="680"/>
      <c r="BK81" s="268"/>
      <c r="BL81" s="32"/>
      <c r="BM81" s="882"/>
      <c r="BN81" s="940"/>
      <c r="BO81" s="188"/>
      <c r="BP81" s="188"/>
      <c r="BQ81" s="188"/>
      <c r="BR81" s="401"/>
      <c r="BS81" s="188"/>
      <c r="BT81" s="188"/>
      <c r="BU81" s="188"/>
      <c r="BV81" s="188"/>
      <c r="BW81" s="188"/>
      <c r="BX81" s="188"/>
      <c r="BY81" s="401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401"/>
      <c r="CN81" s="188"/>
      <c r="CO81" s="188"/>
      <c r="CP81" s="188"/>
      <c r="CQ81" s="188"/>
      <c r="CR81" s="188"/>
      <c r="CS81" s="188"/>
      <c r="CT81" s="188"/>
      <c r="CU81" s="188"/>
      <c r="CV81" s="401"/>
      <c r="CW81" s="188"/>
      <c r="CX81" s="188"/>
      <c r="CY81" s="188"/>
      <c r="CZ81" s="188"/>
      <c r="DA81" s="188"/>
      <c r="DB81" s="188"/>
      <c r="DC81" s="401"/>
      <c r="DD81" s="188"/>
      <c r="DE81" s="188"/>
      <c r="DF81" s="188"/>
      <c r="DG81" s="188"/>
      <c r="DH81" s="188"/>
      <c r="DI81" s="188"/>
      <c r="DJ81" s="188"/>
      <c r="DK81" s="188"/>
      <c r="DL81" s="188"/>
      <c r="DM81" s="188"/>
      <c r="DN81" s="188"/>
      <c r="DO81" s="188"/>
      <c r="DP81" s="188"/>
      <c r="DQ81" s="401"/>
      <c r="DR81" s="188"/>
      <c r="DS81" s="188"/>
      <c r="DT81" s="188"/>
      <c r="DU81" s="188"/>
      <c r="DV81" s="188"/>
      <c r="DW81" s="401"/>
      <c r="DX81" s="188"/>
      <c r="DY81" s="188"/>
      <c r="DZ81" s="188"/>
      <c r="EA81" s="188"/>
      <c r="EB81" s="188"/>
      <c r="EC81" s="224"/>
      <c r="ED81" s="224"/>
      <c r="EE81" s="224"/>
      <c r="EF81" s="224"/>
      <c r="EG81" s="224"/>
      <c r="EH81" s="224"/>
      <c r="EI81" s="224"/>
      <c r="EJ81" s="224"/>
      <c r="EK81" s="224"/>
      <c r="EL81" s="224"/>
      <c r="EM81" s="224"/>
      <c r="EN81" s="224"/>
      <c r="EO81" s="224"/>
      <c r="EP81" s="224"/>
      <c r="EQ81" s="224"/>
      <c r="ER81" s="224"/>
      <c r="ES81" s="224"/>
      <c r="ET81" s="224"/>
      <c r="EU81" s="224"/>
      <c r="EV81" s="224"/>
      <c r="EW81" s="224"/>
      <c r="EX81" s="224"/>
      <c r="EY81" s="224"/>
      <c r="EZ81" s="224"/>
      <c r="FA81" s="224"/>
      <c r="FB81" s="224"/>
      <c r="FC81" s="224"/>
      <c r="FD81" s="224"/>
      <c r="FE81" s="224"/>
    </row>
    <row r="82" spans="1:162" s="69" customFormat="1" ht="15" customHeight="1">
      <c r="A82" s="182" t="s">
        <v>99</v>
      </c>
      <c r="B82" s="54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34"/>
      <c r="AU82" s="581"/>
      <c r="AV82" s="68"/>
      <c r="AW82" s="437"/>
      <c r="AX82" s="64"/>
      <c r="AY82" s="437"/>
      <c r="AZ82" s="105"/>
      <c r="BA82" s="589"/>
      <c r="BB82" s="591"/>
      <c r="BC82" s="251"/>
      <c r="BD82" s="251"/>
      <c r="BE82" s="666"/>
      <c r="BI82" s="776"/>
      <c r="BK82" s="326"/>
      <c r="BL82" s="1020"/>
      <c r="BM82" s="882"/>
      <c r="BN82" s="940"/>
      <c r="BO82" s="188"/>
      <c r="BP82" s="188"/>
      <c r="BQ82" s="188"/>
      <c r="BR82" s="401"/>
      <c r="BS82" s="188"/>
      <c r="BT82" s="188"/>
      <c r="BU82" s="188"/>
      <c r="BV82" s="188"/>
      <c r="BW82" s="188"/>
      <c r="BX82" s="188"/>
      <c r="BY82" s="401"/>
      <c r="BZ82" s="188"/>
      <c r="CA82" s="188"/>
      <c r="CB82" s="188"/>
      <c r="CC82" s="188"/>
      <c r="CD82" s="188"/>
      <c r="CE82" s="188"/>
      <c r="CF82" s="188"/>
      <c r="CG82" s="188"/>
      <c r="CH82" s="188"/>
      <c r="CI82" s="188"/>
      <c r="CJ82" s="188"/>
      <c r="CK82" s="188"/>
      <c r="CL82" s="188"/>
      <c r="CM82" s="401"/>
      <c r="CN82" s="188"/>
      <c r="CO82" s="188"/>
      <c r="CP82" s="188"/>
      <c r="CQ82" s="188"/>
      <c r="CR82" s="188"/>
      <c r="CS82" s="188"/>
      <c r="CT82" s="188"/>
      <c r="CU82" s="188"/>
      <c r="CV82" s="401"/>
      <c r="CW82" s="188"/>
      <c r="CX82" s="188"/>
      <c r="CY82" s="188"/>
      <c r="CZ82" s="188"/>
      <c r="DA82" s="188"/>
      <c r="DB82" s="188"/>
      <c r="DC82" s="401"/>
      <c r="DD82" s="188"/>
      <c r="DE82" s="188"/>
      <c r="DF82" s="188"/>
      <c r="DG82" s="188"/>
      <c r="DH82" s="188"/>
      <c r="DI82" s="188"/>
      <c r="DJ82" s="188"/>
      <c r="DK82" s="188"/>
      <c r="DL82" s="188"/>
      <c r="DM82" s="188"/>
      <c r="DN82" s="188"/>
      <c r="DO82" s="188"/>
      <c r="DP82" s="188"/>
      <c r="DQ82" s="401"/>
      <c r="DR82" s="188"/>
      <c r="DS82" s="188"/>
      <c r="DT82" s="188"/>
      <c r="DU82" s="188"/>
      <c r="DV82" s="188"/>
      <c r="DW82" s="401"/>
      <c r="DX82" s="188"/>
      <c r="DY82" s="188"/>
      <c r="DZ82" s="188"/>
      <c r="EA82" s="188"/>
      <c r="EB82" s="188"/>
      <c r="EC82" s="188"/>
      <c r="ED82" s="188"/>
      <c r="EE82" s="188"/>
      <c r="EF82" s="188"/>
      <c r="EG82" s="188"/>
      <c r="EH82" s="188"/>
      <c r="EI82" s="188"/>
      <c r="EJ82" s="188"/>
      <c r="EK82" s="188"/>
      <c r="EL82" s="188"/>
      <c r="EM82" s="188"/>
      <c r="EN82" s="188"/>
      <c r="EO82" s="188"/>
      <c r="EP82" s="188"/>
      <c r="EQ82" s="188"/>
      <c r="ER82" s="188"/>
      <c r="ES82" s="188"/>
      <c r="ET82" s="188"/>
      <c r="EU82" s="188"/>
      <c r="EV82" s="188"/>
      <c r="EW82" s="188"/>
      <c r="EX82" s="188"/>
      <c r="EY82" s="188"/>
      <c r="EZ82" s="188"/>
      <c r="FA82" s="188"/>
      <c r="FB82" s="188"/>
      <c r="FC82" s="188"/>
      <c r="FD82" s="188"/>
      <c r="FE82" s="188"/>
      <c r="FF82" s="326"/>
    </row>
    <row r="83" spans="1:162" s="162" customFormat="1" ht="30" customHeight="1">
      <c r="A83" s="238" t="s">
        <v>199</v>
      </c>
      <c r="B83" s="161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U83" s="577"/>
      <c r="AV83" s="253"/>
      <c r="AW83" s="585"/>
      <c r="AY83" s="588"/>
      <c r="AZ83" s="253"/>
      <c r="BA83" s="585"/>
      <c r="BB83" s="214"/>
      <c r="BC83" s="29"/>
      <c r="BD83" s="680"/>
      <c r="BE83" s="237"/>
      <c r="BF83" s="29"/>
      <c r="BG83" s="29"/>
      <c r="BH83" s="680"/>
      <c r="BI83" s="62"/>
      <c r="BJ83" s="680"/>
      <c r="BK83" s="268"/>
      <c r="BL83" s="1031"/>
      <c r="BM83" s="882"/>
      <c r="BN83" s="940"/>
      <c r="BO83" s="188"/>
      <c r="BP83" s="188"/>
      <c r="BQ83" s="188"/>
      <c r="BR83" s="401"/>
      <c r="BS83" s="307"/>
      <c r="BT83" s="224"/>
      <c r="BU83" s="188"/>
      <c r="BV83" s="188"/>
      <c r="BW83" s="188"/>
      <c r="BX83" s="188"/>
      <c r="BY83" s="401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401"/>
      <c r="CN83" s="188"/>
      <c r="CO83" s="188"/>
      <c r="CP83" s="188"/>
      <c r="CQ83" s="188"/>
      <c r="CR83" s="188"/>
      <c r="CS83" s="188"/>
      <c r="CT83" s="188"/>
      <c r="CU83" s="188"/>
      <c r="CV83" s="401"/>
      <c r="CW83" s="188"/>
      <c r="CX83" s="188"/>
      <c r="CY83" s="188"/>
      <c r="CZ83" s="188"/>
      <c r="DA83" s="188"/>
      <c r="DB83" s="188"/>
      <c r="DC83" s="401"/>
      <c r="DD83" s="188"/>
      <c r="DE83" s="188"/>
      <c r="DF83" s="188"/>
      <c r="DG83" s="188"/>
      <c r="DH83" s="188"/>
      <c r="DI83" s="188"/>
      <c r="DJ83" s="188"/>
      <c r="DK83" s="188"/>
      <c r="DL83" s="188"/>
      <c r="DM83" s="188"/>
      <c r="DN83" s="188"/>
      <c r="DO83" s="188"/>
      <c r="DP83" s="188"/>
      <c r="DQ83" s="401"/>
      <c r="DR83" s="188"/>
      <c r="DS83" s="188"/>
      <c r="DT83" s="188"/>
      <c r="DU83" s="188"/>
      <c r="DV83" s="188"/>
      <c r="DW83" s="401"/>
      <c r="DX83" s="188"/>
      <c r="DY83" s="188"/>
      <c r="DZ83" s="188"/>
      <c r="EA83" s="188"/>
      <c r="EB83" s="188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239"/>
    </row>
    <row r="84" spans="1:162" s="101" customFormat="1" ht="15" customHeight="1">
      <c r="A84" s="787" t="s">
        <v>200</v>
      </c>
      <c r="B84" s="788"/>
      <c r="C84" s="828" t="s">
        <v>1551</v>
      </c>
      <c r="D84" s="700" t="s">
        <v>1836</v>
      </c>
      <c r="E84" s="700" t="s">
        <v>1830</v>
      </c>
      <c r="F84" s="871" t="s">
        <v>1653</v>
      </c>
      <c r="G84" s="871" t="s">
        <v>1653</v>
      </c>
      <c r="H84" s="871" t="s">
        <v>1825</v>
      </c>
      <c r="I84" t="s">
        <v>1821</v>
      </c>
      <c r="J84" s="871" t="s">
        <v>1816</v>
      </c>
      <c r="K84" s="700" t="s">
        <v>1812</v>
      </c>
      <c r="L84" s="871" t="s">
        <v>1806</v>
      </c>
      <c r="M84" s="700" t="s">
        <v>1800</v>
      </c>
      <c r="N84" t="s">
        <v>1794</v>
      </c>
      <c r="O84" s="700" t="s">
        <v>1788</v>
      </c>
      <c r="P84" t="s">
        <v>1782</v>
      </c>
      <c r="Q84" s="871" t="s">
        <v>1653</v>
      </c>
      <c r="R84" s="700" t="s">
        <v>1775</v>
      </c>
      <c r="S84" s="700" t="s">
        <v>1771</v>
      </c>
      <c r="T84" s="700"/>
      <c r="U84" s="700" t="s">
        <v>1763</v>
      </c>
      <c r="V84" s="700" t="s">
        <v>1759</v>
      </c>
      <c r="W84" s="700" t="s">
        <v>1754</v>
      </c>
      <c r="X84" s="871" t="s">
        <v>1653</v>
      </c>
      <c r="Y84" s="871" t="s">
        <v>1744</v>
      </c>
      <c r="Z84" s="700" t="s">
        <v>1739</v>
      </c>
      <c r="AA84" s="871" t="s">
        <v>1729</v>
      </c>
      <c r="AB84" s="871" t="s">
        <v>1729</v>
      </c>
      <c r="AC84" s="871" t="s">
        <v>1724</v>
      </c>
      <c r="AD84" s="700" t="s">
        <v>1717</v>
      </c>
      <c r="AE84" s="871" t="s">
        <v>1711</v>
      </c>
      <c r="AF84" s="700" t="s">
        <v>1706</v>
      </c>
      <c r="AG84" s="871" t="s">
        <v>1699</v>
      </c>
      <c r="AH84" s="700"/>
      <c r="AI84" s="700" t="s">
        <v>1690</v>
      </c>
      <c r="AJ84" t="s">
        <v>1684</v>
      </c>
      <c r="AK84" s="700"/>
      <c r="AL84" s="871" t="s">
        <v>1670</v>
      </c>
      <c r="AM84" s="700"/>
      <c r="AN84" s="871" t="s">
        <v>1661</v>
      </c>
      <c r="AO84" s="700" t="s">
        <v>1657</v>
      </c>
      <c r="AP84" s="871" t="s">
        <v>1653</v>
      </c>
      <c r="AQ84" s="871" t="s">
        <v>1649</v>
      </c>
      <c r="AR84" s="700"/>
      <c r="AS84" s="871" t="s">
        <v>1638</v>
      </c>
      <c r="AT84" s="829"/>
      <c r="AU84" s="830"/>
      <c r="AV84" s="831"/>
      <c r="AW84" s="832"/>
      <c r="AX84" s="792"/>
      <c r="AY84" s="833" t="s">
        <v>858</v>
      </c>
      <c r="AZ84" s="831"/>
      <c r="BA84" s="832" t="s">
        <v>1619</v>
      </c>
      <c r="BB84" s="834"/>
      <c r="BC84" s="835"/>
      <c r="BD84" s="835" t="s">
        <v>1401</v>
      </c>
      <c r="BE84" s="836" t="s">
        <v>1406</v>
      </c>
      <c r="BF84" s="837"/>
      <c r="BG84" s="837"/>
      <c r="BH84" s="837"/>
      <c r="BI84" s="802"/>
      <c r="BJ84" s="837"/>
      <c r="BK84" s="847"/>
      <c r="BL84" s="1032"/>
      <c r="BM84" s="882"/>
      <c r="BN84" s="940"/>
      <c r="BO84" s="188"/>
      <c r="BP84" s="188"/>
      <c r="BQ84" s="188"/>
      <c r="BR84" s="401"/>
      <c r="BS84" s="307"/>
      <c r="BT84" s="224"/>
      <c r="BU84" s="188"/>
      <c r="BV84" s="188"/>
      <c r="BW84" s="188"/>
      <c r="BX84" s="188"/>
      <c r="BY84" s="401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401"/>
      <c r="CN84" s="188"/>
      <c r="CO84" s="188"/>
      <c r="CP84" s="188"/>
      <c r="CQ84" s="188"/>
      <c r="CR84" s="188"/>
      <c r="CS84" s="188"/>
      <c r="CT84" s="188"/>
      <c r="CU84" s="188"/>
      <c r="CV84" s="401"/>
      <c r="CW84" s="188"/>
      <c r="CX84" s="188"/>
      <c r="CY84" s="188"/>
      <c r="CZ84" s="188"/>
      <c r="DA84" s="188"/>
      <c r="DB84" s="188"/>
      <c r="DC84" s="401"/>
      <c r="DD84" s="188"/>
      <c r="DE84" s="188"/>
      <c r="DF84" s="188"/>
      <c r="DG84" s="188"/>
      <c r="DH84" s="188"/>
      <c r="DI84" s="188"/>
      <c r="DJ84" s="188"/>
      <c r="DK84" s="188"/>
      <c r="DL84" s="188"/>
      <c r="DM84" s="188"/>
      <c r="DN84" s="188"/>
      <c r="DO84" s="188"/>
      <c r="DP84" s="188"/>
      <c r="DQ84" s="401"/>
      <c r="DR84" s="188"/>
      <c r="DS84" s="188"/>
      <c r="DT84" s="188"/>
      <c r="DU84" s="188"/>
      <c r="DV84" s="188"/>
      <c r="DW84" s="401"/>
      <c r="DX84" s="188"/>
      <c r="DY84" s="188"/>
      <c r="DZ84" s="188"/>
      <c r="EA84" s="188"/>
      <c r="EB84" s="188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</row>
    <row r="85" spans="1:162">
      <c r="BN85" s="940"/>
    </row>
    <row r="86" spans="1:162">
      <c r="BN86" s="940"/>
    </row>
    <row r="87" spans="1:162">
      <c r="BN87" s="940"/>
    </row>
    <row r="88" spans="1:162">
      <c r="BN88" s="940"/>
    </row>
    <row r="89" spans="1:162">
      <c r="BN89" s="940"/>
    </row>
    <row r="90" spans="1:162">
      <c r="BN90" s="940"/>
    </row>
    <row r="91" spans="1:162">
      <c r="BN91" s="940"/>
    </row>
    <row r="92" spans="1:162">
      <c r="BN92" s="940"/>
    </row>
    <row r="93" spans="1:162">
      <c r="BN93" s="940"/>
    </row>
    <row r="94" spans="1:162">
      <c r="BN94" s="940"/>
    </row>
    <row r="95" spans="1:162">
      <c r="BN95" s="940"/>
    </row>
    <row r="96" spans="1:162">
      <c r="BN96" s="940"/>
    </row>
    <row r="97" spans="66:66">
      <c r="BN97" s="940"/>
    </row>
    <row r="98" spans="66:66">
      <c r="BN98" s="940"/>
    </row>
    <row r="99" spans="66:66">
      <c r="BN99" s="940"/>
    </row>
    <row r="100" spans="66:66">
      <c r="BN100" s="940"/>
    </row>
    <row r="101" spans="66:66">
      <c r="BN101" s="940"/>
    </row>
    <row r="102" spans="66:66">
      <c r="BN102" s="940"/>
    </row>
    <row r="103" spans="66:66">
      <c r="BN103" s="940"/>
    </row>
    <row r="104" spans="66:66">
      <c r="BN104" s="940"/>
    </row>
    <row r="105" spans="66:66">
      <c r="BN105" s="940"/>
    </row>
    <row r="106" spans="66:66">
      <c r="BN106" s="940"/>
    </row>
    <row r="107" spans="66:66">
      <c r="BN107" s="940"/>
    </row>
    <row r="108" spans="66:66">
      <c r="BN108" s="940"/>
    </row>
    <row r="109" spans="66:66">
      <c r="BN109" s="940"/>
    </row>
    <row r="110" spans="66:66">
      <c r="BN110" s="940"/>
    </row>
    <row r="111" spans="66:66">
      <c r="BN111" s="940"/>
    </row>
    <row r="112" spans="66:66">
      <c r="BN112" s="940"/>
    </row>
    <row r="113" spans="66:66">
      <c r="BN113" s="940"/>
    </row>
    <row r="114" spans="66:66">
      <c r="BN114" s="940"/>
    </row>
    <row r="115" spans="66:66">
      <c r="BN115" s="940"/>
    </row>
    <row r="116" spans="66:66">
      <c r="BN116" s="940"/>
    </row>
    <row r="117" spans="66:66">
      <c r="BN117" s="940"/>
    </row>
    <row r="118" spans="66:66">
      <c r="BN118" s="940"/>
    </row>
    <row r="119" spans="66:66">
      <c r="BN119" s="940"/>
    </row>
    <row r="120" spans="66:66">
      <c r="BN120" s="940"/>
    </row>
    <row r="121" spans="66:66">
      <c r="BN121" s="940"/>
    </row>
    <row r="122" spans="66:66">
      <c r="BN122" s="940"/>
    </row>
    <row r="123" spans="66:66">
      <c r="BN123" s="940"/>
    </row>
    <row r="124" spans="66:66">
      <c r="BN124" s="940"/>
    </row>
    <row r="125" spans="66:66">
      <c r="BN125" s="940"/>
    </row>
    <row r="126" spans="66:66">
      <c r="BN126" s="940"/>
    </row>
    <row r="127" spans="66:66">
      <c r="BN127" s="940"/>
    </row>
    <row r="128" spans="66:66">
      <c r="BN128" s="940"/>
    </row>
    <row r="129" spans="66:66">
      <c r="BN129" s="940"/>
    </row>
    <row r="130" spans="66:66">
      <c r="BN130" s="940"/>
    </row>
    <row r="131" spans="66:66">
      <c r="BN131" s="940"/>
    </row>
    <row r="132" spans="66:66">
      <c r="BN132" s="940"/>
    </row>
    <row r="133" spans="66:66">
      <c r="BN133" s="940"/>
    </row>
    <row r="134" spans="66:66">
      <c r="BN134" s="940"/>
    </row>
    <row r="135" spans="66:66">
      <c r="BN135" s="940"/>
    </row>
    <row r="136" spans="66:66">
      <c r="BN136" s="940"/>
    </row>
    <row r="137" spans="66:66">
      <c r="BN137" s="940"/>
    </row>
    <row r="138" spans="66:66">
      <c r="BN138" s="940"/>
    </row>
    <row r="139" spans="66:66">
      <c r="BN139" s="940"/>
    </row>
    <row r="140" spans="66:66">
      <c r="BN140" s="940"/>
    </row>
    <row r="141" spans="66:66">
      <c r="BN141" s="940"/>
    </row>
    <row r="142" spans="66:66">
      <c r="BN142" s="940"/>
    </row>
    <row r="143" spans="66:66">
      <c r="BN143" s="940"/>
    </row>
    <row r="144" spans="66:66">
      <c r="BN144" s="940"/>
    </row>
    <row r="145" spans="66:66">
      <c r="BN145" s="940"/>
    </row>
    <row r="146" spans="66:66">
      <c r="BN146" s="940"/>
    </row>
    <row r="147" spans="66:66">
      <c r="BN147" s="940"/>
    </row>
    <row r="148" spans="66:66">
      <c r="BN148" s="940"/>
    </row>
    <row r="149" spans="66:66">
      <c r="BN149" s="940"/>
    </row>
    <row r="150" spans="66:66">
      <c r="BN150" s="940"/>
    </row>
    <row r="151" spans="66:66">
      <c r="BN151" s="940"/>
    </row>
    <row r="152" spans="66:66">
      <c r="BN152" s="940"/>
    </row>
    <row r="153" spans="66:66">
      <c r="BN153" s="940"/>
    </row>
    <row r="154" spans="66:66">
      <c r="BN154" s="940"/>
    </row>
    <row r="155" spans="66:66">
      <c r="BN155" s="940"/>
    </row>
    <row r="156" spans="66:66">
      <c r="BN156" s="940"/>
    </row>
    <row r="157" spans="66:66">
      <c r="BN157" s="940"/>
    </row>
    <row r="158" spans="66:66">
      <c r="BN158" s="940"/>
    </row>
    <row r="159" spans="66:66">
      <c r="BN159" s="940"/>
    </row>
    <row r="160" spans="66:66">
      <c r="BN160" s="940"/>
    </row>
    <row r="161" spans="66:66">
      <c r="BN161" s="940"/>
    </row>
    <row r="162" spans="66:66">
      <c r="BN162" s="940"/>
    </row>
    <row r="163" spans="66:66">
      <c r="BN163" s="940"/>
    </row>
    <row r="164" spans="66:66">
      <c r="BN164" s="940"/>
    </row>
    <row r="165" spans="66:66">
      <c r="BN165" s="940"/>
    </row>
    <row r="166" spans="66:66">
      <c r="BN166" s="940"/>
    </row>
    <row r="167" spans="66:66">
      <c r="BN167" s="940"/>
    </row>
    <row r="168" spans="66:66">
      <c r="BN168" s="940"/>
    </row>
    <row r="169" spans="66:66">
      <c r="BN169" s="940"/>
    </row>
    <row r="170" spans="66:66">
      <c r="BN170" s="940"/>
    </row>
    <row r="171" spans="66:66">
      <c r="BN171" s="940"/>
    </row>
    <row r="172" spans="66:66">
      <c r="BN172" s="940"/>
    </row>
    <row r="173" spans="66:66">
      <c r="BN173" s="940"/>
    </row>
    <row r="174" spans="66:66">
      <c r="BN174" s="940"/>
    </row>
    <row r="175" spans="66:66">
      <c r="BN175" s="940"/>
    </row>
    <row r="176" spans="66:66">
      <c r="BN176" s="940"/>
    </row>
    <row r="177" spans="66:66">
      <c r="BN177" s="940"/>
    </row>
    <row r="178" spans="66:66">
      <c r="BN178" s="940"/>
    </row>
    <row r="179" spans="66:66">
      <c r="BN179" s="940"/>
    </row>
    <row r="180" spans="66:66">
      <c r="BN180" s="940"/>
    </row>
    <row r="181" spans="66:66">
      <c r="BN181" s="940"/>
    </row>
    <row r="182" spans="66:66">
      <c r="BN182" s="940"/>
    </row>
    <row r="183" spans="66:66">
      <c r="BN183" s="940"/>
    </row>
    <row r="184" spans="66:66">
      <c r="BN184" s="940"/>
    </row>
    <row r="185" spans="66:66">
      <c r="BN185" s="940"/>
    </row>
    <row r="186" spans="66:66">
      <c r="BN186" s="940"/>
    </row>
    <row r="187" spans="66:66">
      <c r="BN187" s="940"/>
    </row>
    <row r="188" spans="66:66">
      <c r="BN188" s="940"/>
    </row>
    <row r="189" spans="66:66">
      <c r="BN189" s="940"/>
    </row>
    <row r="190" spans="66:66">
      <c r="BN190" s="940"/>
    </row>
    <row r="191" spans="66:66">
      <c r="BN191" s="940"/>
    </row>
    <row r="192" spans="66:66">
      <c r="BN192" s="940"/>
    </row>
    <row r="193" spans="66:66">
      <c r="BN193" s="940"/>
    </row>
    <row r="194" spans="66:66">
      <c r="BN194" s="940"/>
    </row>
    <row r="195" spans="66:66">
      <c r="BN195" s="940"/>
    </row>
    <row r="196" spans="66:66">
      <c r="BN196" s="940"/>
    </row>
    <row r="197" spans="66:66">
      <c r="BN197" s="940"/>
    </row>
    <row r="198" spans="66:66">
      <c r="BN198" s="940"/>
    </row>
    <row r="199" spans="66:66">
      <c r="BN199" s="940"/>
    </row>
    <row r="200" spans="66:66">
      <c r="BN200" s="940"/>
    </row>
    <row r="201" spans="66:66">
      <c r="BN201" s="940"/>
    </row>
    <row r="202" spans="66:66">
      <c r="BN202" s="940"/>
    </row>
    <row r="203" spans="66:66">
      <c r="BN203" s="940"/>
    </row>
    <row r="204" spans="66:66">
      <c r="BN204" s="940"/>
    </row>
    <row r="205" spans="66:66">
      <c r="BN205" s="940"/>
    </row>
    <row r="206" spans="66:66">
      <c r="BN206" s="940"/>
    </row>
    <row r="207" spans="66:66">
      <c r="BN207" s="940"/>
    </row>
    <row r="208" spans="66:66">
      <c r="BN208" s="940"/>
    </row>
    <row r="209" spans="66:66">
      <c r="BN209" s="940"/>
    </row>
    <row r="210" spans="66:66">
      <c r="BN210" s="940"/>
    </row>
    <row r="211" spans="66:66">
      <c r="BN211" s="940"/>
    </row>
    <row r="212" spans="66:66">
      <c r="BN212" s="940"/>
    </row>
    <row r="213" spans="66:66">
      <c r="BN213" s="940"/>
    </row>
    <row r="214" spans="66:66">
      <c r="BN214" s="940"/>
    </row>
    <row r="215" spans="66:66">
      <c r="BN215" s="940"/>
    </row>
    <row r="216" spans="66:66">
      <c r="BN216" s="940"/>
    </row>
    <row r="217" spans="66:66">
      <c r="BN217" s="940"/>
    </row>
    <row r="218" spans="66:66">
      <c r="BN218" s="940"/>
    </row>
    <row r="219" spans="66:66">
      <c r="BN219" s="940"/>
    </row>
    <row r="220" spans="66:66">
      <c r="BN220" s="940"/>
    </row>
    <row r="221" spans="66:66">
      <c r="BN221" s="940"/>
    </row>
    <row r="222" spans="66:66">
      <c r="BN222" s="940"/>
    </row>
    <row r="223" spans="66:66">
      <c r="BN223" s="940"/>
    </row>
    <row r="224" spans="66:66">
      <c r="BN224" s="940"/>
    </row>
    <row r="225" spans="66:66">
      <c r="BN225" s="940"/>
    </row>
    <row r="226" spans="66:66">
      <c r="BN226" s="940"/>
    </row>
    <row r="227" spans="66:66">
      <c r="BN227" s="940"/>
    </row>
    <row r="228" spans="66:66">
      <c r="BN228" s="940"/>
    </row>
    <row r="229" spans="66:66">
      <c r="BN229" s="940"/>
    </row>
    <row r="230" spans="66:66">
      <c r="BN230" s="940"/>
    </row>
    <row r="231" spans="66:66">
      <c r="BN231" s="940"/>
    </row>
    <row r="232" spans="66:66">
      <c r="BN232" s="940"/>
    </row>
    <row r="233" spans="66:66">
      <c r="BN233" s="940"/>
    </row>
    <row r="234" spans="66:66">
      <c r="BN234" s="940"/>
    </row>
    <row r="235" spans="66:66">
      <c r="BN235" s="940"/>
    </row>
    <row r="236" spans="66:66">
      <c r="BN236" s="940"/>
    </row>
    <row r="237" spans="66:66">
      <c r="BN237" s="940"/>
    </row>
    <row r="238" spans="66:66">
      <c r="BN238" s="940"/>
    </row>
    <row r="239" spans="66:66">
      <c r="BN239" s="940"/>
    </row>
    <row r="240" spans="66:66">
      <c r="BN240" s="940"/>
    </row>
    <row r="241" spans="66:66">
      <c r="BN241" s="940"/>
    </row>
  </sheetData>
  <sortState ref="BZ13:CB16">
    <sortCondition ref="BZ13"/>
  </sortState>
  <hyperlinks>
    <hyperlink ref="C10" r:id="rId1"/>
    <hyperlink ref="AX10" r:id="rId2"/>
    <hyperlink ref="AY4" r:id="rId3" display="http://maps.google.at/maps?hl=de&amp;bav=on.2,or.r_gc.r_pw.r_qf.,cf.osb&amp;biw=1280&amp;bih=861&amp;q=SAINT+PAULS,+NC&amp;um=1&amp;ie=UTF-8&amp;hq=&amp;hnear=0x89ab1927fddec7c7:0x4cf29a860e999000,St+Pauls,+North+Carolina,+Vereinigte+Staaten&amp;gl=at&amp;ei=pFSrT5y3M9DHtAbHkMTTCg&amp;sa=X&amp;oi=geocode_result&amp;ct=title&amp;resnum=1&amp;ved=0CCAQ8gEwAA"/>
    <hyperlink ref="AY84" r:id="rId4"/>
    <hyperlink ref="BF10" r:id="rId5"/>
    <hyperlink ref="BG10" r:id="rId6"/>
    <hyperlink ref="C84" r:id="rId7"/>
    <hyperlink ref="AS84" r:id="rId8"/>
    <hyperlink ref="AQ84" r:id="rId9"/>
    <hyperlink ref="AP84" r:id="rId10"/>
    <hyperlink ref="AN84" r:id="rId11"/>
    <hyperlink ref="AM10" r:id="rId12"/>
    <hyperlink ref="AL84" r:id="rId13"/>
    <hyperlink ref="AL10" r:id="rId14"/>
    <hyperlink ref="AK10" r:id="rId15"/>
    <hyperlink ref="AJ10" r:id="rId16"/>
    <hyperlink ref="AI10" r:id="rId17"/>
    <hyperlink ref="AH10" r:id="rId18"/>
    <hyperlink ref="AG84" r:id="rId19"/>
    <hyperlink ref="AG10" r:id="rId20"/>
    <hyperlink ref="AF10" r:id="rId21"/>
    <hyperlink ref="AE84" r:id="rId22"/>
    <hyperlink ref="AE10" r:id="rId23"/>
    <hyperlink ref="AD10" r:id="rId24"/>
    <hyperlink ref="AC84" r:id="rId25"/>
    <hyperlink ref="AC10" r:id="rId26"/>
    <hyperlink ref="AB84" r:id="rId27" display="http://www.grammer-solar.com/"/>
    <hyperlink ref="AB10" r:id="rId28"/>
    <hyperlink ref="AA84" r:id="rId29" display="http://www.grammer-solar.com/"/>
    <hyperlink ref="AA8" r:id="rId30"/>
    <hyperlink ref="Z10" r:id="rId31"/>
    <hyperlink ref="Y84" r:id="rId32"/>
    <hyperlink ref="X84" r:id="rId33"/>
    <hyperlink ref="X10" r:id="rId34"/>
    <hyperlink ref="W10" r:id="rId35"/>
    <hyperlink ref="V10" r:id="rId36"/>
    <hyperlink ref="S10" r:id="rId37"/>
    <hyperlink ref="R10" r:id="rId38"/>
    <hyperlink ref="R84" r:id="rId39"/>
    <hyperlink ref="Q84" r:id="rId40"/>
    <hyperlink ref="P10" r:id="rId41"/>
    <hyperlink ref="O84" r:id="rId42"/>
    <hyperlink ref="O10" r:id="rId43"/>
    <hyperlink ref="N10" r:id="rId44"/>
    <hyperlink ref="L84" r:id="rId45"/>
    <hyperlink ref="M10" r:id="rId46"/>
    <hyperlink ref="K10" r:id="rId47"/>
    <hyperlink ref="J84" r:id="rId48" display="http://www.aspirationenergy.co.in/"/>
    <hyperlink ref="I10" r:id="rId49"/>
    <hyperlink ref="H84" r:id="rId50"/>
    <hyperlink ref="H10" r:id="rId51"/>
    <hyperlink ref="G84" r:id="rId52"/>
    <hyperlink ref="F84" r:id="rId53"/>
    <hyperlink ref="G10" r:id="rId54"/>
    <hyperlink ref="E10" r:id="rId55"/>
    <hyperlink ref="D10" r:id="rId56"/>
  </hyperlinks>
  <pageMargins left="0.7" right="0.7" top="0.78740157499999996" bottom="0.78740157499999996" header="0.3" footer="0.3"/>
  <pageSetup paperSize="9" orientation="portrait" r:id="rId57"/>
  <ignoredErrors>
    <ignoredError sqref="DJ32" formula="1"/>
    <ignoredError sqref="CF14 BQ33 CF23 CF15 CH15 CH14 CF16 CH16 CF17 CH17 CF18 CH18 CF19 CH19 CF20 CH20 CF21 CH21 CF22 CH22 CH23" formulaRange="1"/>
  </ignoredErrors>
  <drawing r:id="rId58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7"/>
  <dimension ref="A1:S69"/>
  <sheetViews>
    <sheetView topLeftCell="E1" zoomScale="60" zoomScaleNormal="60" workbookViewId="0">
      <selection activeCell="E1" sqref="E1"/>
    </sheetView>
  </sheetViews>
  <sheetFormatPr baseColWidth="10" defaultColWidth="11.42578125" defaultRowHeight="15" outlineLevelRow="1"/>
  <cols>
    <col min="1" max="1" width="29" style="181" customWidth="1"/>
    <col min="2" max="2" width="11.5703125" style="243" bestFit="1" customWidth="1"/>
    <col min="3" max="3" width="35" style="27" customWidth="1"/>
    <col min="4" max="4" width="30.7109375" style="31" customWidth="1"/>
    <col min="5" max="5" width="30.7109375" style="1054" customWidth="1"/>
    <col min="6" max="6" width="18.42578125" style="406" customWidth="1"/>
    <col min="14" max="14" width="11.42578125" style="680"/>
    <col min="19" max="19" width="11.42578125" style="680"/>
  </cols>
  <sheetData>
    <row r="1" spans="1:19">
      <c r="B1" s="240"/>
      <c r="C1" s="400"/>
      <c r="D1" s="1036"/>
      <c r="E1" s="1049"/>
      <c r="F1" s="1063"/>
      <c r="G1" s="1048" t="s">
        <v>1850</v>
      </c>
      <c r="H1" s="1048"/>
      <c r="I1" s="1048"/>
      <c r="J1" s="1048"/>
      <c r="K1" s="1048"/>
      <c r="L1" s="1048"/>
      <c r="M1" s="1048"/>
      <c r="N1" s="689"/>
      <c r="O1" s="901" t="s">
        <v>1851</v>
      </c>
      <c r="P1" s="901"/>
      <c r="Q1" s="901"/>
      <c r="R1" s="901"/>
      <c r="S1" s="689"/>
    </row>
    <row r="2" spans="1:19">
      <c r="A2" s="53" t="s">
        <v>50</v>
      </c>
      <c r="B2" s="54" t="s">
        <v>239</v>
      </c>
      <c r="C2" s="53"/>
      <c r="D2" s="182"/>
      <c r="E2" s="992" t="s">
        <v>1164</v>
      </c>
      <c r="F2" s="504"/>
      <c r="O2" s="181"/>
    </row>
    <row r="3" spans="1:19">
      <c r="A3" s="181" t="s">
        <v>51</v>
      </c>
      <c r="B3" s="241" t="s">
        <v>240</v>
      </c>
      <c r="C3" s="183" t="s">
        <v>582</v>
      </c>
      <c r="D3" s="7" t="s">
        <v>1540</v>
      </c>
      <c r="E3" s="1050"/>
      <c r="F3" s="1064"/>
      <c r="O3">
        <v>1985</v>
      </c>
    </row>
    <row r="4" spans="1:19" outlineLevel="1">
      <c r="A4" s="181" t="s">
        <v>52</v>
      </c>
      <c r="B4" s="241" t="s">
        <v>240</v>
      </c>
      <c r="C4" s="183" t="s">
        <v>1454</v>
      </c>
      <c r="D4" s="1037" t="s">
        <v>703</v>
      </c>
      <c r="E4" s="1051"/>
      <c r="F4" s="1065"/>
      <c r="O4">
        <v>1986</v>
      </c>
    </row>
    <row r="5" spans="1:19" outlineLevel="1">
      <c r="A5" s="181" t="s">
        <v>1173</v>
      </c>
      <c r="B5" s="241" t="s">
        <v>240</v>
      </c>
      <c r="C5" s="33" t="s">
        <v>784</v>
      </c>
      <c r="D5" s="636" t="s">
        <v>703</v>
      </c>
      <c r="E5" s="1052"/>
      <c r="F5" s="430"/>
      <c r="O5" s="181">
        <v>1987</v>
      </c>
    </row>
    <row r="6" spans="1:19" outlineLevel="1">
      <c r="A6" s="188" t="s">
        <v>1259</v>
      </c>
      <c r="B6" s="241" t="s">
        <v>240</v>
      </c>
      <c r="C6" s="680" t="s">
        <v>1229</v>
      </c>
      <c r="D6" s="32" t="s">
        <v>1229</v>
      </c>
      <c r="E6" s="999"/>
      <c r="F6" s="401"/>
      <c r="G6" s="62"/>
      <c r="H6" s="62"/>
      <c r="I6" s="62"/>
      <c r="J6" s="62"/>
      <c r="K6" s="62"/>
      <c r="L6" s="62"/>
      <c r="M6" s="62"/>
      <c r="O6" s="181">
        <v>1988</v>
      </c>
    </row>
    <row r="7" spans="1:19" outlineLevel="1">
      <c r="A7" s="65" t="s">
        <v>74</v>
      </c>
      <c r="B7" s="241" t="s">
        <v>240</v>
      </c>
      <c r="C7" s="402">
        <v>2011</v>
      </c>
      <c r="D7" s="1038">
        <v>2003</v>
      </c>
      <c r="E7" s="1053"/>
      <c r="F7" s="1066"/>
      <c r="G7" s="62"/>
      <c r="H7" s="62"/>
      <c r="I7" s="62"/>
      <c r="J7" s="62"/>
      <c r="K7" s="62"/>
      <c r="L7" s="62"/>
      <c r="M7" s="630" t="s">
        <v>1569</v>
      </c>
      <c r="O7" s="181">
        <v>1989</v>
      </c>
    </row>
    <row r="8" spans="1:19" outlineLevel="1">
      <c r="A8" s="181" t="s">
        <v>53</v>
      </c>
      <c r="B8" s="241" t="s">
        <v>240</v>
      </c>
      <c r="C8" s="680" t="s">
        <v>582</v>
      </c>
      <c r="D8" s="7" t="s">
        <v>401</v>
      </c>
      <c r="E8" s="1050"/>
      <c r="F8" s="1064"/>
      <c r="G8" s="62"/>
      <c r="H8" s="630" t="s">
        <v>784</v>
      </c>
      <c r="I8" s="630"/>
      <c r="J8" s="630" t="s">
        <v>703</v>
      </c>
      <c r="K8" s="62"/>
      <c r="L8" s="62"/>
      <c r="M8" s="62"/>
      <c r="O8" s="181">
        <v>1990</v>
      </c>
    </row>
    <row r="9" spans="1:19" outlineLevel="1">
      <c r="A9" s="181" t="s">
        <v>54</v>
      </c>
      <c r="B9" s="241" t="s">
        <v>240</v>
      </c>
      <c r="C9" s="680" t="s">
        <v>533</v>
      </c>
      <c r="G9" s="630" t="s">
        <v>1573</v>
      </c>
      <c r="H9" s="62">
        <v>1</v>
      </c>
      <c r="I9" s="62"/>
      <c r="J9" s="62">
        <v>1</v>
      </c>
      <c r="K9" s="62">
        <v>1</v>
      </c>
      <c r="L9" s="62">
        <v>2</v>
      </c>
      <c r="M9" s="62">
        <v>2</v>
      </c>
      <c r="O9" s="181">
        <v>1991</v>
      </c>
    </row>
    <row r="10" spans="1:19">
      <c r="A10" s="101" t="s">
        <v>55</v>
      </c>
      <c r="B10" s="242" t="s">
        <v>240</v>
      </c>
      <c r="C10" s="609"/>
      <c r="D10" s="852"/>
      <c r="E10" s="1055"/>
      <c r="F10" s="1067"/>
      <c r="G10" s="630" t="s">
        <v>1574</v>
      </c>
      <c r="H10" s="62">
        <v>2011</v>
      </c>
      <c r="I10" s="62"/>
      <c r="J10" s="62">
        <v>2003</v>
      </c>
      <c r="K10" s="62">
        <v>2008</v>
      </c>
      <c r="L10" s="62">
        <v>2012</v>
      </c>
      <c r="M10" s="62">
        <v>2013</v>
      </c>
      <c r="O10" s="181">
        <v>1992</v>
      </c>
    </row>
    <row r="11" spans="1:19">
      <c r="A11" s="181" t="s">
        <v>3</v>
      </c>
      <c r="B11" s="241" t="s">
        <v>240</v>
      </c>
      <c r="C11" s="680" t="s">
        <v>1455</v>
      </c>
      <c r="D11" s="32"/>
      <c r="E11" s="999"/>
      <c r="F11" s="401"/>
      <c r="G11" s="630" t="s">
        <v>1571</v>
      </c>
      <c r="H11" s="62">
        <v>550</v>
      </c>
      <c r="I11" s="62"/>
      <c r="J11" s="62">
        <v>504</v>
      </c>
      <c r="K11" s="62">
        <f>J11</f>
        <v>504</v>
      </c>
      <c r="L11" s="62">
        <f>J11+H11</f>
        <v>1054</v>
      </c>
      <c r="M11" s="62">
        <f>J11+H11</f>
        <v>1054</v>
      </c>
      <c r="O11" s="181">
        <v>1993</v>
      </c>
    </row>
    <row r="12" spans="1:19" outlineLevel="1">
      <c r="G12" s="62"/>
      <c r="H12" s="62"/>
      <c r="I12" s="62"/>
      <c r="J12" s="62"/>
      <c r="K12" s="62"/>
      <c r="L12" s="62"/>
      <c r="M12" s="62"/>
      <c r="O12" s="181">
        <v>1994</v>
      </c>
    </row>
    <row r="13" spans="1:19" outlineLevel="1">
      <c r="A13" s="53" t="s">
        <v>67</v>
      </c>
      <c r="B13" s="54"/>
      <c r="C13" s="53"/>
      <c r="D13" s="182"/>
      <c r="E13" s="1056"/>
      <c r="F13" s="613"/>
      <c r="O13" s="181">
        <v>1995</v>
      </c>
    </row>
    <row r="14" spans="1:19">
      <c r="A14" s="65" t="s">
        <v>68</v>
      </c>
      <c r="B14" s="244" t="s">
        <v>241</v>
      </c>
      <c r="C14" s="37">
        <v>420</v>
      </c>
      <c r="O14" s="181">
        <v>1996</v>
      </c>
    </row>
    <row r="15" spans="1:19">
      <c r="A15" s="65" t="s">
        <v>69</v>
      </c>
      <c r="B15" s="244" t="s">
        <v>242</v>
      </c>
      <c r="C15" s="73">
        <v>212</v>
      </c>
      <c r="O15" s="181">
        <v>1997</v>
      </c>
    </row>
    <row r="16" spans="1:19" outlineLevel="1">
      <c r="O16" s="181">
        <v>1998</v>
      </c>
    </row>
    <row r="17" spans="1:16" outlineLevel="1">
      <c r="A17" s="53" t="s">
        <v>10</v>
      </c>
      <c r="B17" s="54"/>
      <c r="C17" s="53"/>
      <c r="D17" s="182"/>
      <c r="E17" s="1056"/>
      <c r="F17" s="613"/>
      <c r="O17" s="181">
        <v>1999</v>
      </c>
    </row>
    <row r="18" spans="1:16" outlineLevel="1">
      <c r="A18" s="181" t="s">
        <v>75</v>
      </c>
      <c r="B18" s="241" t="s">
        <v>240</v>
      </c>
      <c r="C18" s="27" t="s">
        <v>532</v>
      </c>
      <c r="D18" s="32" t="s">
        <v>648</v>
      </c>
      <c r="E18" s="999"/>
      <c r="F18" s="401"/>
      <c r="O18" s="181">
        <v>2000</v>
      </c>
    </row>
    <row r="19" spans="1:16" outlineLevel="1">
      <c r="A19" s="181" t="s">
        <v>76</v>
      </c>
      <c r="B19" s="241" t="s">
        <v>240</v>
      </c>
      <c r="O19" s="181">
        <v>2001</v>
      </c>
    </row>
    <row r="20" spans="1:16" outlineLevel="1">
      <c r="A20" s="65" t="s">
        <v>77</v>
      </c>
      <c r="B20" s="241" t="s">
        <v>243</v>
      </c>
      <c r="O20" s="181">
        <v>2002</v>
      </c>
      <c r="P20">
        <v>1</v>
      </c>
    </row>
    <row r="21" spans="1:16" outlineLevel="1">
      <c r="A21" s="65" t="s">
        <v>123</v>
      </c>
      <c r="B21" s="241" t="s">
        <v>244</v>
      </c>
      <c r="O21" s="181">
        <v>2003</v>
      </c>
    </row>
    <row r="22" spans="1:16" outlineLevel="1">
      <c r="A22" s="65"/>
      <c r="B22" s="241" t="s">
        <v>244</v>
      </c>
      <c r="O22" s="181">
        <v>2004</v>
      </c>
    </row>
    <row r="23" spans="1:16" outlineLevel="1">
      <c r="A23" s="65" t="s">
        <v>840</v>
      </c>
      <c r="B23" s="241" t="s">
        <v>243</v>
      </c>
      <c r="C23" s="73">
        <v>550</v>
      </c>
      <c r="D23" s="260">
        <v>504</v>
      </c>
      <c r="E23" s="1057"/>
      <c r="F23" s="405"/>
      <c r="O23" s="181">
        <v>2005</v>
      </c>
    </row>
    <row r="24" spans="1:16">
      <c r="A24" s="181" t="s">
        <v>6</v>
      </c>
      <c r="B24" s="241" t="s">
        <v>240</v>
      </c>
      <c r="O24" s="181">
        <v>2006</v>
      </c>
    </row>
    <row r="25" spans="1:16">
      <c r="A25" s="7" t="s">
        <v>153</v>
      </c>
      <c r="B25" s="243" t="s">
        <v>240</v>
      </c>
      <c r="O25" s="181">
        <v>2007</v>
      </c>
      <c r="P25">
        <v>1</v>
      </c>
    </row>
    <row r="26" spans="1:16" outlineLevel="1">
      <c r="O26" s="181">
        <v>2008</v>
      </c>
    </row>
    <row r="27" spans="1:16">
      <c r="A27" s="53" t="s">
        <v>43</v>
      </c>
      <c r="B27" s="54"/>
      <c r="C27" s="53"/>
      <c r="D27" s="182"/>
      <c r="E27" s="1056"/>
      <c r="F27" s="613"/>
      <c r="O27" s="181">
        <v>2009</v>
      </c>
    </row>
    <row r="28" spans="1:16">
      <c r="A28" s="65" t="s">
        <v>78</v>
      </c>
      <c r="B28" s="241" t="s">
        <v>240</v>
      </c>
      <c r="C28" s="407"/>
      <c r="D28" s="1039"/>
      <c r="E28" s="1058"/>
      <c r="F28" s="415"/>
      <c r="O28" s="181">
        <v>2010</v>
      </c>
      <c r="P28">
        <v>1</v>
      </c>
    </row>
    <row r="29" spans="1:16" outlineLevel="1">
      <c r="O29" s="181">
        <v>2011</v>
      </c>
    </row>
    <row r="30" spans="1:16" outlineLevel="1">
      <c r="A30" s="53" t="s">
        <v>18</v>
      </c>
      <c r="B30" s="54"/>
      <c r="C30" s="53"/>
      <c r="D30" s="182"/>
      <c r="E30" s="1056"/>
      <c r="F30" s="613"/>
      <c r="O30" s="181">
        <v>2012</v>
      </c>
    </row>
    <row r="31" spans="1:16" outlineLevel="1">
      <c r="A31" s="181" t="s">
        <v>75</v>
      </c>
      <c r="B31" s="241" t="s">
        <v>240</v>
      </c>
      <c r="C31" s="46"/>
      <c r="D31" s="636" t="s">
        <v>691</v>
      </c>
      <c r="E31" s="1052"/>
      <c r="F31" s="430"/>
      <c r="O31" s="181">
        <v>2013</v>
      </c>
    </row>
    <row r="32" spans="1:16" outlineLevel="1">
      <c r="A32" s="65" t="s">
        <v>60</v>
      </c>
      <c r="B32" s="241" t="s">
        <v>246</v>
      </c>
      <c r="O32" s="181">
        <v>2014</v>
      </c>
    </row>
    <row r="33" spans="1:6">
      <c r="A33" s="189" t="s">
        <v>374</v>
      </c>
      <c r="B33" s="241" t="s">
        <v>248</v>
      </c>
    </row>
    <row r="34" spans="1:6">
      <c r="A34" s="53" t="s">
        <v>31</v>
      </c>
      <c r="B34" s="54"/>
      <c r="C34" s="53"/>
      <c r="D34" s="182"/>
      <c r="E34" s="1056"/>
      <c r="F34" s="613"/>
    </row>
    <row r="35" spans="1:6" outlineLevel="1">
      <c r="A35" s="181" t="s">
        <v>75</v>
      </c>
      <c r="B35" s="241" t="s">
        <v>240</v>
      </c>
    </row>
    <row r="36" spans="1:6" outlineLevel="1">
      <c r="A36" s="181" t="s">
        <v>76</v>
      </c>
      <c r="B36" s="241" t="s">
        <v>240</v>
      </c>
    </row>
    <row r="37" spans="1:6" outlineLevel="1">
      <c r="A37" s="65" t="s">
        <v>79</v>
      </c>
      <c r="B37" s="241" t="s">
        <v>247</v>
      </c>
    </row>
    <row r="39" spans="1:6">
      <c r="A39" s="53" t="s">
        <v>4</v>
      </c>
      <c r="B39" s="54"/>
      <c r="C39" s="53"/>
      <c r="D39" s="182"/>
      <c r="E39" s="1056"/>
      <c r="F39" s="613"/>
    </row>
    <row r="40" spans="1:6" outlineLevel="1">
      <c r="A40" s="181" t="s">
        <v>64</v>
      </c>
      <c r="B40" s="241" t="s">
        <v>240</v>
      </c>
      <c r="C40" s="407"/>
    </row>
    <row r="42" spans="1:6">
      <c r="A42" s="53" t="s">
        <v>34</v>
      </c>
      <c r="B42" s="54"/>
      <c r="C42" s="53"/>
      <c r="D42" s="182"/>
      <c r="E42" s="1056"/>
      <c r="F42" s="613"/>
    </row>
    <row r="43" spans="1:6" outlineLevel="1">
      <c r="A43" s="65" t="s">
        <v>82</v>
      </c>
      <c r="B43" s="245" t="s">
        <v>249</v>
      </c>
    </row>
    <row r="44" spans="1:6" outlineLevel="1">
      <c r="A44" s="65" t="s">
        <v>83</v>
      </c>
      <c r="B44" s="245" t="s">
        <v>249</v>
      </c>
    </row>
    <row r="45" spans="1:6" outlineLevel="1">
      <c r="A45" s="65" t="s">
        <v>84</v>
      </c>
      <c r="B45" s="245" t="s">
        <v>249</v>
      </c>
    </row>
    <row r="46" spans="1:6" outlineLevel="1">
      <c r="A46" s="181" t="s">
        <v>85</v>
      </c>
      <c r="B46" s="241" t="s">
        <v>240</v>
      </c>
    </row>
    <row r="47" spans="1:6" outlineLevel="1">
      <c r="C47" s="29"/>
      <c r="D47" s="32"/>
      <c r="E47" s="999"/>
      <c r="F47" s="401"/>
    </row>
    <row r="48" spans="1:6" outlineLevel="1">
      <c r="A48" s="53" t="s">
        <v>91</v>
      </c>
      <c r="B48" s="54"/>
      <c r="C48" s="53"/>
      <c r="D48" s="182"/>
      <c r="E48" s="1056"/>
      <c r="F48" s="613"/>
    </row>
    <row r="49" spans="1:6" outlineLevel="1">
      <c r="C49" s="610"/>
      <c r="D49" s="1040"/>
      <c r="E49" s="1059"/>
      <c r="F49" s="1068"/>
    </row>
    <row r="50" spans="1:6">
      <c r="A50" s="64" t="s">
        <v>130</v>
      </c>
      <c r="B50" s="54" t="s">
        <v>250</v>
      </c>
      <c r="C50" s="608"/>
      <c r="D50" s="1041"/>
      <c r="E50" s="1060"/>
      <c r="F50" s="932"/>
    </row>
    <row r="51" spans="1:6" ht="45">
      <c r="A51" s="17" t="s">
        <v>238</v>
      </c>
      <c r="B51" s="246"/>
      <c r="C51" s="611"/>
      <c r="D51" s="1042"/>
      <c r="E51" s="1060"/>
      <c r="F51" s="932"/>
    </row>
    <row r="52" spans="1:6" outlineLevel="1">
      <c r="A52" s="182" t="s">
        <v>99</v>
      </c>
      <c r="B52" s="54"/>
      <c r="C52" s="53"/>
      <c r="D52" s="182"/>
      <c r="E52" s="1056"/>
      <c r="F52" s="613"/>
    </row>
    <row r="53" spans="1:6" outlineLevel="1">
      <c r="A53" s="238" t="s">
        <v>199</v>
      </c>
      <c r="B53" s="161"/>
      <c r="C53" s="612"/>
      <c r="D53" s="1043"/>
      <c r="E53" s="1061"/>
      <c r="F53" s="1069"/>
    </row>
    <row r="54" spans="1:6" outlineLevel="1">
      <c r="A54" s="787" t="s">
        <v>200</v>
      </c>
      <c r="B54" s="788"/>
      <c r="C54" s="838" t="s">
        <v>1456</v>
      </c>
      <c r="D54" s="1044"/>
      <c r="E54" s="1061"/>
      <c r="F54" s="1069"/>
    </row>
    <row r="55" spans="1:6" outlineLevel="1">
      <c r="C55" s="612"/>
      <c r="D55" s="1043"/>
      <c r="E55" s="1061"/>
      <c r="F55" s="1069"/>
    </row>
    <row r="58" spans="1:6" outlineLevel="1">
      <c r="C58" s="613"/>
      <c r="D58" s="1045"/>
      <c r="E58" s="1056"/>
      <c r="F58" s="613"/>
    </row>
    <row r="59" spans="1:6" outlineLevel="1">
      <c r="C59" s="406"/>
      <c r="D59" s="1046"/>
    </row>
    <row r="60" spans="1:6" outlineLevel="1">
      <c r="C60" s="614"/>
      <c r="D60" s="1047"/>
      <c r="E60" s="1062"/>
      <c r="F60" s="614"/>
    </row>
    <row r="61" spans="1:6" outlineLevel="1">
      <c r="C61" s="406"/>
      <c r="D61" s="1046"/>
    </row>
    <row r="62" spans="1:6">
      <c r="C62" s="613"/>
      <c r="D62" s="1045"/>
      <c r="E62" s="1056"/>
      <c r="F62" s="613"/>
    </row>
    <row r="66" ht="27" customHeight="1"/>
    <row r="68" ht="66" customHeight="1"/>
    <row r="69" ht="25.5" customHeight="1"/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8"/>
  <dimension ref="A1:CZ98"/>
  <sheetViews>
    <sheetView workbookViewId="0"/>
  </sheetViews>
  <sheetFormatPr baseColWidth="10" defaultColWidth="11.42578125" defaultRowHeight="15" outlineLevelRow="1"/>
  <cols>
    <col min="1" max="1" width="37.42578125" style="183" customWidth="1"/>
    <col min="2" max="2" width="11.5703125" style="243" bestFit="1" customWidth="1"/>
    <col min="3" max="15" width="35" style="183" customWidth="1"/>
    <col min="16" max="19" width="35" style="181" customWidth="1"/>
    <col min="20" max="26" width="35" style="27" customWidth="1"/>
    <col min="27" max="27" width="35" style="31" customWidth="1"/>
    <col min="28" max="29" width="35" style="107" customWidth="1"/>
    <col min="30" max="30" width="35" style="270" customWidth="1"/>
    <col min="31" max="45" width="35" style="27" customWidth="1"/>
    <col min="46" max="85" width="35" style="181" customWidth="1"/>
    <col min="86" max="88" width="35" style="183" customWidth="1"/>
    <col min="89" max="89" width="35" style="197" customWidth="1"/>
    <col min="90" max="95" width="35" style="181" customWidth="1"/>
    <col min="96" max="96" width="34.28515625" style="188" customWidth="1"/>
    <col min="97" max="97" width="34.28515625" style="311" customWidth="1"/>
    <col min="98" max="98" width="20.7109375" style="298" customWidth="1"/>
    <col min="99" max="99" width="11.42578125" style="2"/>
    <col min="100" max="100" width="11.42578125" style="66"/>
    <col min="101" max="101" width="11.42578125" style="181"/>
    <col min="102" max="102" width="11.42578125" style="2"/>
    <col min="103" max="103" width="11.42578125" style="186"/>
    <col min="104" max="16384" width="11.42578125" style="181"/>
  </cols>
  <sheetData>
    <row r="1" spans="1:104" ht="15.75" thickBot="1">
      <c r="CU1" s="321"/>
      <c r="CV1" s="327"/>
    </row>
    <row r="2" spans="1:104" s="69" customFormat="1" ht="15.75" thickBot="1">
      <c r="A2" s="53" t="s">
        <v>50</v>
      </c>
      <c r="B2" s="54" t="s">
        <v>239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28"/>
      <c r="U2" s="28"/>
      <c r="V2" s="28"/>
      <c r="W2" s="28"/>
      <c r="X2" s="28"/>
      <c r="Y2" s="28"/>
      <c r="Z2" s="28"/>
      <c r="AA2" s="28"/>
      <c r="AB2" s="106"/>
      <c r="AC2" s="106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34"/>
      <c r="AU2" s="34"/>
      <c r="AV2" s="34"/>
      <c r="CF2" s="68"/>
      <c r="CH2" s="53"/>
      <c r="CI2" s="53"/>
      <c r="CJ2" s="53"/>
      <c r="CK2" s="106"/>
      <c r="CL2" s="229"/>
      <c r="CM2" s="229"/>
      <c r="CN2" s="30"/>
      <c r="CO2" s="30"/>
      <c r="CP2" s="30"/>
      <c r="CQ2" s="230"/>
      <c r="CR2" s="295"/>
      <c r="CS2" s="318" t="s">
        <v>1164</v>
      </c>
      <c r="CT2" s="297" t="s">
        <v>1163</v>
      </c>
      <c r="CU2" s="347"/>
      <c r="CV2" s="348"/>
      <c r="CW2" s="326"/>
      <c r="CX2" s="319"/>
      <c r="CY2" s="320"/>
      <c r="CZ2" s="337"/>
    </row>
    <row r="3" spans="1:104" ht="15" customHeight="1">
      <c r="A3" s="183" t="s">
        <v>51</v>
      </c>
      <c r="B3" s="241" t="s">
        <v>240</v>
      </c>
      <c r="C3" s="183" t="s">
        <v>56</v>
      </c>
      <c r="D3" s="183" t="s">
        <v>642</v>
      </c>
      <c r="E3" s="183" t="s">
        <v>204</v>
      </c>
      <c r="F3" s="183" t="s">
        <v>88</v>
      </c>
      <c r="G3" s="183" t="s">
        <v>97</v>
      </c>
      <c r="H3" s="183" t="s">
        <v>102</v>
      </c>
      <c r="I3" s="181" t="s">
        <v>108</v>
      </c>
      <c r="J3" s="183" t="s">
        <v>655</v>
      </c>
      <c r="K3" s="181" t="s">
        <v>843</v>
      </c>
      <c r="L3" s="183" t="s">
        <v>181</v>
      </c>
      <c r="M3" s="183" t="s">
        <v>184</v>
      </c>
      <c r="N3" s="183" t="s">
        <v>188</v>
      </c>
      <c r="O3" s="181" t="s">
        <v>298</v>
      </c>
      <c r="P3" s="183" t="s">
        <v>299</v>
      </c>
      <c r="Q3" s="183" t="s">
        <v>300</v>
      </c>
      <c r="R3" s="181" t="s">
        <v>301</v>
      </c>
      <c r="S3" s="181" t="s">
        <v>302</v>
      </c>
      <c r="T3" s="29" t="s">
        <v>411</v>
      </c>
      <c r="U3" s="29" t="s">
        <v>423</v>
      </c>
      <c r="V3" s="29" t="s">
        <v>427</v>
      </c>
      <c r="W3" s="29" t="s">
        <v>431</v>
      </c>
      <c r="X3" s="29" t="s">
        <v>438</v>
      </c>
      <c r="Y3" s="29" t="s">
        <v>441</v>
      </c>
      <c r="Z3" s="29" t="s">
        <v>444</v>
      </c>
      <c r="AA3" s="32" t="s">
        <v>447</v>
      </c>
      <c r="AB3" s="107" t="s">
        <v>1123</v>
      </c>
      <c r="AC3" s="107" t="s">
        <v>1125</v>
      </c>
      <c r="AD3" s="268" t="s">
        <v>449</v>
      </c>
      <c r="AE3" s="29" t="s">
        <v>451</v>
      </c>
      <c r="AF3" s="29" t="s">
        <v>458</v>
      </c>
      <c r="AG3" s="29" t="s">
        <v>464</v>
      </c>
      <c r="AH3" s="29" t="s">
        <v>468</v>
      </c>
      <c r="AI3" s="29" t="s">
        <v>472</v>
      </c>
      <c r="AJ3" s="29" t="s">
        <v>476</v>
      </c>
      <c r="AK3" s="29" t="s">
        <v>696</v>
      </c>
      <c r="AL3" s="29" t="s">
        <v>482</v>
      </c>
      <c r="AM3" s="29" t="s">
        <v>489</v>
      </c>
      <c r="AN3" s="29" t="s">
        <v>496</v>
      </c>
      <c r="AO3" s="29" t="s">
        <v>501</v>
      </c>
      <c r="AP3" s="29" t="s">
        <v>504</v>
      </c>
      <c r="AQ3" s="29" t="s">
        <v>510</v>
      </c>
      <c r="AR3" s="29" t="s">
        <v>513</v>
      </c>
      <c r="AS3" s="29" t="s">
        <v>517</v>
      </c>
      <c r="AT3" s="181" t="s">
        <v>526</v>
      </c>
      <c r="AU3" s="181" t="s">
        <v>541</v>
      </c>
      <c r="AV3" s="65" t="s">
        <v>616</v>
      </c>
      <c r="AW3" s="181" t="s">
        <v>660</v>
      </c>
      <c r="AX3" s="181" t="s">
        <v>664</v>
      </c>
      <c r="AY3" s="181" t="s">
        <v>667</v>
      </c>
      <c r="AZ3" s="181" t="s">
        <v>669</v>
      </c>
      <c r="BA3" s="181" t="s">
        <v>673</v>
      </c>
      <c r="BB3" s="181" t="s">
        <v>676</v>
      </c>
      <c r="BC3" s="181" t="s">
        <v>680</v>
      </c>
      <c r="BD3" s="181" t="s">
        <v>682</v>
      </c>
      <c r="BE3" s="181" t="s">
        <v>689</v>
      </c>
      <c r="BF3" s="181" t="s">
        <v>692</v>
      </c>
      <c r="BG3" s="181" t="s">
        <v>697</v>
      </c>
      <c r="BH3" s="181" t="s">
        <v>704</v>
      </c>
      <c r="BI3" s="181" t="s">
        <v>707</v>
      </c>
      <c r="BJ3" s="181" t="s">
        <v>709</v>
      </c>
      <c r="BK3" s="181" t="s">
        <v>710</v>
      </c>
      <c r="BL3" s="181" t="s">
        <v>711</v>
      </c>
      <c r="BM3" s="181" t="s">
        <v>715</v>
      </c>
      <c r="BN3" s="181" t="s">
        <v>719</v>
      </c>
      <c r="BO3" s="181" t="s">
        <v>722</v>
      </c>
      <c r="BP3" s="181" t="s">
        <v>726</v>
      </c>
      <c r="BQ3" s="181" t="s">
        <v>728</v>
      </c>
      <c r="BR3" s="181" t="s">
        <v>730</v>
      </c>
      <c r="BS3" s="181" t="s">
        <v>732</v>
      </c>
      <c r="BT3" s="181" t="s">
        <v>736</v>
      </c>
      <c r="BU3" s="181" t="s">
        <v>740</v>
      </c>
      <c r="BV3" s="181" t="s">
        <v>743</v>
      </c>
      <c r="BW3" s="181" t="s">
        <v>746</v>
      </c>
      <c r="BX3" s="181" t="s">
        <v>749</v>
      </c>
      <c r="BY3" s="181" t="s">
        <v>752</v>
      </c>
      <c r="BZ3" s="181" t="s">
        <v>755</v>
      </c>
      <c r="CA3" s="181" t="s">
        <v>757</v>
      </c>
      <c r="CB3" s="181" t="s">
        <v>759</v>
      </c>
      <c r="CC3" s="181" t="s">
        <v>760</v>
      </c>
      <c r="CD3" s="181" t="s">
        <v>761</v>
      </c>
      <c r="CE3" s="181" t="s">
        <v>763</v>
      </c>
      <c r="CF3" s="65" t="s">
        <v>783</v>
      </c>
      <c r="CG3" s="184" t="s">
        <v>796</v>
      </c>
      <c r="CH3" s="183" t="s">
        <v>650</v>
      </c>
      <c r="CI3" s="183" t="s">
        <v>650</v>
      </c>
      <c r="CJ3" s="183" t="s">
        <v>646</v>
      </c>
      <c r="CL3" s="192" t="s">
        <v>896</v>
      </c>
      <c r="CM3" s="192" t="s">
        <v>897</v>
      </c>
      <c r="CN3" s="192" t="s">
        <v>898</v>
      </c>
      <c r="CO3" s="192" t="s">
        <v>899</v>
      </c>
      <c r="CP3" s="192" t="s">
        <v>900</v>
      </c>
      <c r="CQ3" s="117" t="s">
        <v>901</v>
      </c>
      <c r="CR3" s="188" t="s">
        <v>1127</v>
      </c>
      <c r="CT3" s="298">
        <f>COUNT(C5:CR5)</f>
        <v>94</v>
      </c>
      <c r="CU3" s="321">
        <v>1985</v>
      </c>
      <c r="CV3" s="327">
        <f>COUNTIFS(C5:CR5,CU3)</f>
        <v>1</v>
      </c>
      <c r="CX3" s="321" t="s">
        <v>1165</v>
      </c>
      <c r="CY3" s="322">
        <f>SUM(CV3,CV4,CV5,CV6,CV7,CV8)</f>
        <v>4</v>
      </c>
      <c r="CZ3" s="338">
        <f>CY3/CY8</f>
        <v>4.2553191489361701E-2</v>
      </c>
    </row>
    <row r="4" spans="1:104" ht="15" customHeight="1" outlineLevel="1">
      <c r="A4" s="183" t="s">
        <v>52</v>
      </c>
      <c r="B4" s="241" t="s">
        <v>240</v>
      </c>
      <c r="C4" s="183" t="s">
        <v>57</v>
      </c>
      <c r="D4" s="197" t="s">
        <v>644</v>
      </c>
      <c r="E4" s="183" t="s">
        <v>86</v>
      </c>
      <c r="F4" s="183" t="s">
        <v>103</v>
      </c>
      <c r="G4" s="183" t="s">
        <v>104</v>
      </c>
      <c r="H4" s="183" t="s">
        <v>105</v>
      </c>
      <c r="I4" s="183" t="s">
        <v>111</v>
      </c>
      <c r="J4" s="181"/>
      <c r="K4" s="183" t="s">
        <v>112</v>
      </c>
      <c r="L4" s="183" t="s">
        <v>114</v>
      </c>
      <c r="M4" s="183" t="s">
        <v>185</v>
      </c>
      <c r="N4" s="183" t="s">
        <v>189</v>
      </c>
      <c r="O4" s="181" t="s">
        <v>303</v>
      </c>
      <c r="P4" s="181" t="s">
        <v>304</v>
      </c>
      <c r="Q4" s="181" t="s">
        <v>305</v>
      </c>
      <c r="R4" s="181" t="s">
        <v>306</v>
      </c>
      <c r="S4" s="181" t="s">
        <v>307</v>
      </c>
      <c r="T4" s="29" t="s">
        <v>412</v>
      </c>
      <c r="U4" s="29" t="s">
        <v>424</v>
      </c>
      <c r="V4" s="29" t="s">
        <v>428</v>
      </c>
      <c r="W4" s="29" t="s">
        <v>432</v>
      </c>
      <c r="X4" s="29" t="s">
        <v>439</v>
      </c>
      <c r="Y4" s="29" t="s">
        <v>442</v>
      </c>
      <c r="Z4" s="29" t="s">
        <v>445</v>
      </c>
      <c r="AA4" s="32" t="s">
        <v>448</v>
      </c>
      <c r="AD4" s="268" t="s">
        <v>442</v>
      </c>
      <c r="AE4" s="29" t="s">
        <v>452</v>
      </c>
      <c r="AF4" s="29" t="s">
        <v>459</v>
      </c>
      <c r="AG4" s="29" t="s">
        <v>465</v>
      </c>
      <c r="AH4" s="29" t="s">
        <v>469</v>
      </c>
      <c r="AI4" s="29" t="s">
        <v>473</v>
      </c>
      <c r="AJ4" s="29" t="s">
        <v>477</v>
      </c>
      <c r="AK4" s="29" t="s">
        <v>480</v>
      </c>
      <c r="AL4" s="29" t="s">
        <v>483</v>
      </c>
      <c r="AM4" s="29" t="s">
        <v>490</v>
      </c>
      <c r="AN4" s="29" t="s">
        <v>497</v>
      </c>
      <c r="AO4" s="29" t="s">
        <v>502</v>
      </c>
      <c r="AP4" s="29" t="s">
        <v>505</v>
      </c>
      <c r="AQ4" s="29" t="s">
        <v>511</v>
      </c>
      <c r="AR4" s="29" t="s">
        <v>514</v>
      </c>
      <c r="AS4" s="29" t="s">
        <v>518</v>
      </c>
      <c r="AT4" s="181" t="s">
        <v>527</v>
      </c>
      <c r="AU4" s="181" t="s">
        <v>542</v>
      </c>
      <c r="AV4" s="65" t="s">
        <v>617</v>
      </c>
      <c r="AW4" s="181" t="s">
        <v>735</v>
      </c>
      <c r="AX4" s="181" t="s">
        <v>735</v>
      </c>
      <c r="AY4" s="181" t="s">
        <v>735</v>
      </c>
      <c r="AZ4" s="188" t="s">
        <v>670</v>
      </c>
      <c r="BA4" s="188" t="s">
        <v>670</v>
      </c>
      <c r="BB4" s="57" t="s">
        <v>679</v>
      </c>
      <c r="BC4" s="188" t="s">
        <v>670</v>
      </c>
      <c r="BD4" s="188" t="s">
        <v>670</v>
      </c>
      <c r="BE4" s="188" t="s">
        <v>670</v>
      </c>
      <c r="BF4" s="188" t="s">
        <v>670</v>
      </c>
      <c r="BG4" s="188" t="s">
        <v>694</v>
      </c>
      <c r="BH4" s="188" t="s">
        <v>705</v>
      </c>
      <c r="BI4" s="181" t="s">
        <v>708</v>
      </c>
      <c r="BJ4" s="181" t="s">
        <v>714</v>
      </c>
      <c r="BK4" s="181" t="s">
        <v>714</v>
      </c>
      <c r="BL4" s="181" t="s">
        <v>714</v>
      </c>
      <c r="BM4" s="181" t="s">
        <v>717</v>
      </c>
      <c r="BN4" s="181" t="s">
        <v>717</v>
      </c>
      <c r="BO4" s="181" t="s">
        <v>717</v>
      </c>
      <c r="BP4" s="181" t="s">
        <v>717</v>
      </c>
      <c r="BQ4" s="181" t="s">
        <v>729</v>
      </c>
      <c r="BR4" s="181" t="s">
        <v>729</v>
      </c>
      <c r="BS4" s="181" t="s">
        <v>733</v>
      </c>
      <c r="BT4" s="181" t="s">
        <v>733</v>
      </c>
      <c r="BU4" s="181" t="s">
        <v>733</v>
      </c>
      <c r="BV4" s="181" t="s">
        <v>733</v>
      </c>
      <c r="BW4" s="181" t="s">
        <v>733</v>
      </c>
      <c r="BX4" s="181" t="s">
        <v>733</v>
      </c>
      <c r="BY4" s="181" t="s">
        <v>733</v>
      </c>
      <c r="BZ4" s="181" t="s">
        <v>733</v>
      </c>
      <c r="CA4" s="181" t="s">
        <v>733</v>
      </c>
      <c r="CB4" s="181" t="s">
        <v>733</v>
      </c>
      <c r="CC4" s="181" t="s">
        <v>733</v>
      </c>
      <c r="CD4" s="181" t="s">
        <v>733</v>
      </c>
      <c r="CE4" s="181" t="s">
        <v>733</v>
      </c>
      <c r="CF4" s="184" t="s">
        <v>784</v>
      </c>
      <c r="CG4" s="184" t="s">
        <v>797</v>
      </c>
      <c r="CH4" s="181" t="s">
        <v>654</v>
      </c>
      <c r="CI4" s="52" t="s">
        <v>659</v>
      </c>
      <c r="CK4" s="197" t="s">
        <v>876</v>
      </c>
      <c r="CL4" s="184" t="s">
        <v>902</v>
      </c>
      <c r="CM4" s="184" t="s">
        <v>902</v>
      </c>
      <c r="CN4" s="184" t="s">
        <v>903</v>
      </c>
      <c r="CO4" s="184" t="s">
        <v>904</v>
      </c>
      <c r="CP4" s="183" t="s">
        <v>905</v>
      </c>
      <c r="CQ4" s="184" t="s">
        <v>906</v>
      </c>
      <c r="CR4" s="188" t="s">
        <v>1128</v>
      </c>
      <c r="CU4" s="323">
        <v>1986</v>
      </c>
      <c r="CV4" s="328">
        <f>COUNTIFS(C5:CR5,CU4)</f>
        <v>0</v>
      </c>
      <c r="CX4" s="323" t="s">
        <v>1166</v>
      </c>
      <c r="CY4" s="324">
        <f>SUM(CV9,CV10,CV11,CV12,CV13)</f>
        <v>6</v>
      </c>
      <c r="CZ4" s="339">
        <f>CY4/CY8</f>
        <v>6.3829787234042548E-2</v>
      </c>
    </row>
    <row r="5" spans="1:104" s="66" customFormat="1" ht="15" customHeight="1" outlineLevel="1">
      <c r="A5" s="184" t="s">
        <v>74</v>
      </c>
      <c r="B5" s="241" t="s">
        <v>240</v>
      </c>
      <c r="C5" s="186">
        <v>2009</v>
      </c>
      <c r="D5" s="186">
        <v>2006</v>
      </c>
      <c r="E5" s="186">
        <v>2007</v>
      </c>
      <c r="F5" s="186">
        <v>2002</v>
      </c>
      <c r="G5" s="186">
        <v>2006</v>
      </c>
      <c r="H5" s="186">
        <v>2001</v>
      </c>
      <c r="I5" s="186">
        <v>2009</v>
      </c>
      <c r="J5" s="186">
        <v>2000</v>
      </c>
      <c r="K5" s="186">
        <v>1997</v>
      </c>
      <c r="L5" s="186">
        <v>2006</v>
      </c>
      <c r="M5" s="186">
        <v>2000</v>
      </c>
      <c r="N5" s="186">
        <v>2007</v>
      </c>
      <c r="O5" s="186">
        <v>2003</v>
      </c>
      <c r="P5" s="186">
        <v>1997</v>
      </c>
      <c r="Q5" s="186">
        <v>1996</v>
      </c>
      <c r="R5" s="186">
        <v>2000</v>
      </c>
      <c r="S5" s="186">
        <v>2008</v>
      </c>
      <c r="T5" s="37">
        <v>2008</v>
      </c>
      <c r="U5" s="37">
        <v>2010</v>
      </c>
      <c r="V5" s="37">
        <v>2010</v>
      </c>
      <c r="W5" s="37">
        <v>2009</v>
      </c>
      <c r="X5" s="37">
        <v>2009</v>
      </c>
      <c r="Y5" s="37">
        <v>2007</v>
      </c>
      <c r="Z5" s="37">
        <v>2011</v>
      </c>
      <c r="AA5" s="260">
        <v>2011</v>
      </c>
      <c r="AB5" s="255">
        <v>2012</v>
      </c>
      <c r="AC5" s="255">
        <v>2012</v>
      </c>
      <c r="AD5" s="269">
        <v>2011</v>
      </c>
      <c r="AE5" s="37">
        <v>2011</v>
      </c>
      <c r="AF5" s="37">
        <v>2006</v>
      </c>
      <c r="AG5" s="37">
        <v>2011</v>
      </c>
      <c r="AH5" s="37">
        <v>2009</v>
      </c>
      <c r="AI5" s="37">
        <v>2011</v>
      </c>
      <c r="AJ5" s="37">
        <v>2010</v>
      </c>
      <c r="AK5" s="37">
        <v>2009</v>
      </c>
      <c r="AL5" s="38">
        <v>2010</v>
      </c>
      <c r="AM5" s="38">
        <v>2003</v>
      </c>
      <c r="AN5" s="37">
        <v>1988</v>
      </c>
      <c r="AO5" s="37">
        <v>1990</v>
      </c>
      <c r="AP5" s="37">
        <v>2001</v>
      </c>
      <c r="AQ5" s="37">
        <v>2001</v>
      </c>
      <c r="AR5" s="37">
        <v>2008</v>
      </c>
      <c r="AS5" s="37">
        <v>2010</v>
      </c>
      <c r="AT5" s="186">
        <v>2011</v>
      </c>
      <c r="AU5" s="186">
        <v>2011</v>
      </c>
      <c r="AV5" s="186">
        <v>2007</v>
      </c>
      <c r="AW5" s="219">
        <v>1995</v>
      </c>
      <c r="AX5" s="219">
        <v>1997</v>
      </c>
      <c r="AY5" s="219">
        <v>1999</v>
      </c>
      <c r="AZ5" s="219">
        <v>1996</v>
      </c>
      <c r="BA5" s="219">
        <v>2007</v>
      </c>
      <c r="BB5" s="219">
        <v>1998</v>
      </c>
      <c r="BC5" s="219">
        <v>1998</v>
      </c>
      <c r="BD5" s="219">
        <v>2000</v>
      </c>
      <c r="BE5" s="219">
        <v>1997</v>
      </c>
      <c r="BF5" s="219">
        <v>2000</v>
      </c>
      <c r="BG5" s="219">
        <v>1991</v>
      </c>
      <c r="BH5" s="219">
        <v>2000</v>
      </c>
      <c r="BI5" s="219">
        <v>2005</v>
      </c>
      <c r="BJ5" s="219">
        <v>2000</v>
      </c>
      <c r="BK5" s="219">
        <v>2002</v>
      </c>
      <c r="BL5" s="219">
        <v>2000</v>
      </c>
      <c r="BM5" s="219">
        <v>2010</v>
      </c>
      <c r="BN5" s="219">
        <v>2002</v>
      </c>
      <c r="BO5" s="219">
        <v>1997</v>
      </c>
      <c r="BP5" s="219">
        <v>1995</v>
      </c>
      <c r="BQ5" s="219">
        <v>2006</v>
      </c>
      <c r="BR5" s="219">
        <v>2004</v>
      </c>
      <c r="BS5" s="219">
        <v>2000</v>
      </c>
      <c r="BT5" s="219">
        <v>2002</v>
      </c>
      <c r="BU5" s="219">
        <v>1999</v>
      </c>
      <c r="BV5" s="219">
        <v>2000</v>
      </c>
      <c r="BW5" s="219">
        <v>2001</v>
      </c>
      <c r="BX5" s="219">
        <v>1992</v>
      </c>
      <c r="BY5" s="219">
        <v>1987</v>
      </c>
      <c r="BZ5" s="219">
        <v>2002</v>
      </c>
      <c r="CA5" s="219">
        <v>2006</v>
      </c>
      <c r="CB5" s="219">
        <v>1991</v>
      </c>
      <c r="CC5" s="219">
        <v>1985</v>
      </c>
      <c r="CD5" s="219">
        <v>1991</v>
      </c>
      <c r="CE5" s="219">
        <v>2010</v>
      </c>
      <c r="CF5" s="186">
        <v>2011</v>
      </c>
      <c r="CG5" s="186">
        <v>2011</v>
      </c>
      <c r="CH5" s="186">
        <v>1999</v>
      </c>
      <c r="CI5" s="186">
        <v>2009</v>
      </c>
      <c r="CJ5" s="186">
        <v>1997</v>
      </c>
      <c r="CK5" s="72">
        <v>2012</v>
      </c>
      <c r="CL5" s="186">
        <v>2007</v>
      </c>
      <c r="CM5" s="186">
        <v>2010</v>
      </c>
      <c r="CN5" s="186">
        <v>2005</v>
      </c>
      <c r="CO5" s="186">
        <v>2009</v>
      </c>
      <c r="CP5" s="302">
        <v>2009</v>
      </c>
      <c r="CQ5" s="303">
        <v>2010</v>
      </c>
      <c r="CR5" s="304">
        <v>2009</v>
      </c>
      <c r="CS5" s="312"/>
      <c r="CT5" s="298"/>
      <c r="CU5" s="329">
        <v>1987</v>
      </c>
      <c r="CV5" s="328">
        <f>COUNTIFS(C5:CR5,CU5)</f>
        <v>1</v>
      </c>
      <c r="CX5" s="323" t="s">
        <v>1167</v>
      </c>
      <c r="CY5" s="324">
        <f>SUM(CV14,CV15,CV16,CV17,CV18)</f>
        <v>23</v>
      </c>
      <c r="CZ5" s="339">
        <f>CY5/CY8</f>
        <v>0.24468085106382978</v>
      </c>
    </row>
    <row r="6" spans="1:104" ht="15" customHeight="1" outlineLevel="1">
      <c r="A6" s="183" t="s">
        <v>53</v>
      </c>
      <c r="B6" s="241" t="s">
        <v>240</v>
      </c>
      <c r="C6" s="183" t="s">
        <v>58</v>
      </c>
      <c r="D6" s="183" t="s">
        <v>643</v>
      </c>
      <c r="E6" s="183" t="s">
        <v>58</v>
      </c>
      <c r="F6" s="183" t="s">
        <v>58</v>
      </c>
      <c r="G6" s="183" t="s">
        <v>58</v>
      </c>
      <c r="H6" s="183" t="s">
        <v>106</v>
      </c>
      <c r="I6" s="183" t="s">
        <v>109</v>
      </c>
      <c r="J6" s="183" t="s">
        <v>656</v>
      </c>
      <c r="K6" s="183" t="s">
        <v>110</v>
      </c>
      <c r="L6" s="183" t="s">
        <v>181</v>
      </c>
      <c r="M6" s="183" t="s">
        <v>186</v>
      </c>
      <c r="N6" s="183" t="s">
        <v>192</v>
      </c>
      <c r="O6" s="183" t="s">
        <v>308</v>
      </c>
      <c r="P6" s="183" t="s">
        <v>309</v>
      </c>
      <c r="Q6" s="181" t="s">
        <v>310</v>
      </c>
      <c r="R6" s="181" t="s">
        <v>311</v>
      </c>
      <c r="S6" s="181" t="s">
        <v>312</v>
      </c>
      <c r="T6" s="29" t="s">
        <v>413</v>
      </c>
      <c r="U6" s="29" t="s">
        <v>413</v>
      </c>
      <c r="V6" s="29" t="s">
        <v>413</v>
      </c>
      <c r="Z6" s="29" t="s">
        <v>413</v>
      </c>
      <c r="AA6" s="32" t="s">
        <v>413</v>
      </c>
      <c r="AE6" s="29" t="s">
        <v>413</v>
      </c>
      <c r="AF6" s="29"/>
      <c r="AG6" s="29" t="s">
        <v>466</v>
      </c>
      <c r="AH6" s="29" t="s">
        <v>413</v>
      </c>
      <c r="AI6" s="29" t="s">
        <v>413</v>
      </c>
      <c r="AJ6" s="29" t="s">
        <v>466</v>
      </c>
      <c r="AK6" s="29" t="s">
        <v>466</v>
      </c>
      <c r="AL6" s="29" t="s">
        <v>466</v>
      </c>
      <c r="AM6" s="29" t="s">
        <v>466</v>
      </c>
      <c r="AN6" s="29" t="s">
        <v>466</v>
      </c>
      <c r="AO6" s="29" t="s">
        <v>466</v>
      </c>
      <c r="AP6" s="29" t="s">
        <v>506</v>
      </c>
      <c r="AQ6" s="29" t="s">
        <v>466</v>
      </c>
      <c r="AR6" s="29" t="s">
        <v>515</v>
      </c>
      <c r="AS6" s="29" t="s">
        <v>466</v>
      </c>
      <c r="AT6" s="181" t="s">
        <v>528</v>
      </c>
      <c r="AU6" s="181" t="s">
        <v>543</v>
      </c>
      <c r="AV6" s="65" t="s">
        <v>618</v>
      </c>
      <c r="AW6" s="181" t="s">
        <v>661</v>
      </c>
      <c r="AX6" s="181" t="s">
        <v>665</v>
      </c>
      <c r="AZ6" s="181" t="s">
        <v>671</v>
      </c>
      <c r="BA6" s="181" t="s">
        <v>674</v>
      </c>
      <c r="BB6" s="181" t="s">
        <v>677</v>
      </c>
      <c r="BC6" s="181" t="s">
        <v>681</v>
      </c>
      <c r="BD6" s="181" t="s">
        <v>683</v>
      </c>
      <c r="BE6" s="181" t="s">
        <v>681</v>
      </c>
      <c r="BF6" s="181" t="s">
        <v>311</v>
      </c>
      <c r="BG6" s="181" t="s">
        <v>698</v>
      </c>
      <c r="BH6" s="181" t="s">
        <v>706</v>
      </c>
      <c r="BM6" s="181" t="s">
        <v>716</v>
      </c>
      <c r="BN6" s="181" t="s">
        <v>720</v>
      </c>
      <c r="BO6" s="181" t="s">
        <v>723</v>
      </c>
      <c r="BP6" s="181" t="s">
        <v>727</v>
      </c>
      <c r="BR6" s="181" t="s">
        <v>731</v>
      </c>
      <c r="BS6" s="181" t="s">
        <v>734</v>
      </c>
      <c r="BT6" s="181" t="s">
        <v>737</v>
      </c>
      <c r="BU6" s="181" t="s">
        <v>741</v>
      </c>
      <c r="BV6" s="181" t="s">
        <v>744</v>
      </c>
      <c r="BW6" s="181" t="s">
        <v>747</v>
      </c>
      <c r="BX6" s="181" t="s">
        <v>750</v>
      </c>
      <c r="BY6" s="181" t="s">
        <v>753</v>
      </c>
      <c r="BZ6" s="181" t="s">
        <v>747</v>
      </c>
      <c r="CA6" s="181" t="s">
        <v>758</v>
      </c>
      <c r="CB6" s="181" t="s">
        <v>753</v>
      </c>
      <c r="CC6" s="181" t="s">
        <v>753</v>
      </c>
      <c r="CD6" s="181" t="s">
        <v>762</v>
      </c>
      <c r="CE6" s="181" t="s">
        <v>764</v>
      </c>
      <c r="CF6" s="184" t="s">
        <v>785</v>
      </c>
      <c r="CG6" s="70" t="s">
        <v>798</v>
      </c>
      <c r="CH6" s="183" t="s">
        <v>651</v>
      </c>
      <c r="CI6" s="183" t="s">
        <v>658</v>
      </c>
      <c r="CJ6" s="181" t="s">
        <v>647</v>
      </c>
      <c r="CL6" s="184" t="s">
        <v>907</v>
      </c>
      <c r="CM6" s="184" t="s">
        <v>908</v>
      </c>
      <c r="CN6" s="183" t="s">
        <v>903</v>
      </c>
      <c r="CO6" s="183" t="s">
        <v>909</v>
      </c>
      <c r="CP6" s="183" t="s">
        <v>910</v>
      </c>
      <c r="CQ6" s="113" t="s">
        <v>911</v>
      </c>
      <c r="CR6" s="188" t="s">
        <v>1129</v>
      </c>
      <c r="CU6" s="329">
        <v>1988</v>
      </c>
      <c r="CV6" s="328">
        <f>COUNTIFS(C5:CR5,CU6)</f>
        <v>1</v>
      </c>
      <c r="CX6" s="323" t="s">
        <v>1168</v>
      </c>
      <c r="CY6" s="324">
        <f>SUM(CV19,CV20,CV21,CV22,CV23)</f>
        <v>14</v>
      </c>
      <c r="CZ6" s="339">
        <f>CY6/CY8</f>
        <v>0.14893617021276595</v>
      </c>
    </row>
    <row r="7" spans="1:104" ht="15" customHeight="1" outlineLevel="1" thickBot="1">
      <c r="A7" s="183" t="s">
        <v>54</v>
      </c>
      <c r="B7" s="241" t="s">
        <v>240</v>
      </c>
      <c r="C7" s="183" t="s">
        <v>96</v>
      </c>
      <c r="D7" s="183" t="s">
        <v>96</v>
      </c>
      <c r="E7" s="181" t="s">
        <v>96</v>
      </c>
      <c r="F7" s="183" t="s">
        <v>96</v>
      </c>
      <c r="G7" s="183" t="s">
        <v>96</v>
      </c>
      <c r="H7" s="183" t="s">
        <v>96</v>
      </c>
      <c r="I7" s="10" t="s">
        <v>87</v>
      </c>
      <c r="J7" s="184" t="s">
        <v>96</v>
      </c>
      <c r="K7" s="181" t="s">
        <v>96</v>
      </c>
      <c r="L7" s="183" t="s">
        <v>96</v>
      </c>
      <c r="M7" s="183" t="s">
        <v>96</v>
      </c>
      <c r="N7" s="183" t="s">
        <v>96</v>
      </c>
      <c r="O7" s="188" t="s">
        <v>313</v>
      </c>
      <c r="P7" s="185" t="s">
        <v>314</v>
      </c>
      <c r="Q7" s="185" t="s">
        <v>314</v>
      </c>
      <c r="R7" s="197" t="s">
        <v>315</v>
      </c>
      <c r="S7" s="181" t="s">
        <v>316</v>
      </c>
      <c r="T7" s="29" t="s">
        <v>414</v>
      </c>
      <c r="U7" s="29" t="s">
        <v>414</v>
      </c>
      <c r="V7" s="29" t="s">
        <v>414</v>
      </c>
      <c r="W7" s="29" t="s">
        <v>414</v>
      </c>
      <c r="X7" s="29" t="s">
        <v>414</v>
      </c>
      <c r="Y7" s="29" t="s">
        <v>414</v>
      </c>
      <c r="Z7" s="29" t="s">
        <v>414</v>
      </c>
      <c r="AA7" s="32" t="s">
        <v>414</v>
      </c>
      <c r="AB7" s="107" t="s">
        <v>414</v>
      </c>
      <c r="AC7" s="107" t="s">
        <v>718</v>
      </c>
      <c r="AD7" s="268" t="s">
        <v>414</v>
      </c>
      <c r="AE7" s="29" t="s">
        <v>453</v>
      </c>
      <c r="AF7" s="29" t="s">
        <v>460</v>
      </c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 t="s">
        <v>414</v>
      </c>
      <c r="AS7" s="29"/>
      <c r="AT7" s="181" t="s">
        <v>529</v>
      </c>
      <c r="AU7" s="181" t="s">
        <v>544</v>
      </c>
      <c r="AV7" s="97" t="s">
        <v>619</v>
      </c>
      <c r="AW7" s="181" t="s">
        <v>662</v>
      </c>
      <c r="AX7" s="181" t="s">
        <v>662</v>
      </c>
      <c r="AY7" s="181" t="s">
        <v>662</v>
      </c>
      <c r="AZ7" s="181" t="s">
        <v>325</v>
      </c>
      <c r="BA7" s="181" t="s">
        <v>675</v>
      </c>
      <c r="BB7" s="181" t="s">
        <v>325</v>
      </c>
      <c r="BC7" s="181" t="s">
        <v>325</v>
      </c>
      <c r="BD7" s="181" t="s">
        <v>684</v>
      </c>
      <c r="BE7" s="181" t="s">
        <v>690</v>
      </c>
      <c r="BF7" s="181" t="s">
        <v>324</v>
      </c>
      <c r="BG7" s="181" t="s">
        <v>695</v>
      </c>
      <c r="BM7" s="181" t="s">
        <v>718</v>
      </c>
      <c r="BN7" s="181" t="s">
        <v>721</v>
      </c>
      <c r="BO7" s="181" t="s">
        <v>725</v>
      </c>
      <c r="BP7" s="181" t="s">
        <v>725</v>
      </c>
      <c r="BS7" s="181" t="s">
        <v>695</v>
      </c>
      <c r="BT7" s="181" t="s">
        <v>739</v>
      </c>
      <c r="BU7" s="181" t="s">
        <v>742</v>
      </c>
      <c r="BV7" s="181" t="s">
        <v>745</v>
      </c>
      <c r="BW7" s="181" t="s">
        <v>739</v>
      </c>
      <c r="BX7" s="181" t="s">
        <v>751</v>
      </c>
      <c r="BY7" s="181" t="s">
        <v>754</v>
      </c>
      <c r="BZ7" s="181" t="s">
        <v>742</v>
      </c>
      <c r="CA7" s="181" t="s">
        <v>695</v>
      </c>
      <c r="CB7" s="181" t="s">
        <v>754</v>
      </c>
      <c r="CC7" s="181" t="s">
        <v>754</v>
      </c>
      <c r="CD7" s="181" t="s">
        <v>751</v>
      </c>
      <c r="CE7" s="181" t="s">
        <v>695</v>
      </c>
      <c r="CF7" s="65" t="s">
        <v>786</v>
      </c>
      <c r="CG7" s="184" t="s">
        <v>799</v>
      </c>
      <c r="CH7" s="10"/>
      <c r="CI7" s="10"/>
      <c r="CJ7" s="184" t="s">
        <v>649</v>
      </c>
      <c r="CL7" s="184" t="s">
        <v>912</v>
      </c>
      <c r="CM7" s="184" t="s">
        <v>913</v>
      </c>
      <c r="CN7" s="189" t="s">
        <v>914</v>
      </c>
      <c r="CO7" s="189" t="s">
        <v>915</v>
      </c>
      <c r="CP7" s="189" t="s">
        <v>916</v>
      </c>
      <c r="CQ7" s="189" t="s">
        <v>917</v>
      </c>
      <c r="CR7" s="188" t="s">
        <v>1130</v>
      </c>
      <c r="CU7" s="323">
        <v>1989</v>
      </c>
      <c r="CV7" s="328">
        <f>COUNTIFS(C5:CR5,CU7)</f>
        <v>0</v>
      </c>
      <c r="CX7" s="325" t="s">
        <v>1169</v>
      </c>
      <c r="CY7" s="324">
        <f>SUM(CV24,CV25,CV26,CV27,CV28,CV29,CV30)</f>
        <v>47</v>
      </c>
      <c r="CZ7" s="339">
        <f>CY7/CY8</f>
        <v>0.5</v>
      </c>
    </row>
    <row r="8" spans="1:104" s="197" customFormat="1" ht="15" customHeight="1" outlineLevel="1" thickBot="1">
      <c r="A8" s="197" t="s">
        <v>55</v>
      </c>
      <c r="B8" s="242" t="s">
        <v>240</v>
      </c>
      <c r="C8" s="90" t="s">
        <v>205</v>
      </c>
      <c r="D8" s="90" t="s">
        <v>205</v>
      </c>
      <c r="E8" s="90" t="s">
        <v>205</v>
      </c>
      <c r="F8" s="90" t="s">
        <v>205</v>
      </c>
      <c r="G8" s="90" t="s">
        <v>205</v>
      </c>
      <c r="H8" s="90" t="s">
        <v>205</v>
      </c>
      <c r="I8" s="90" t="s">
        <v>205</v>
      </c>
      <c r="J8" s="90" t="s">
        <v>205</v>
      </c>
      <c r="K8" s="90" t="s">
        <v>205</v>
      </c>
      <c r="L8" s="90" t="s">
        <v>205</v>
      </c>
      <c r="M8" s="90" t="s">
        <v>205</v>
      </c>
      <c r="N8" s="90" t="s">
        <v>205</v>
      </c>
      <c r="O8" s="43" t="s">
        <v>317</v>
      </c>
      <c r="P8" s="43" t="s">
        <v>318</v>
      </c>
      <c r="Q8" s="43" t="s">
        <v>317</v>
      </c>
      <c r="R8" s="43" t="s">
        <v>317</v>
      </c>
      <c r="S8" s="43" t="s">
        <v>318</v>
      </c>
      <c r="T8" s="91" t="s">
        <v>415</v>
      </c>
      <c r="U8" s="91" t="s">
        <v>415</v>
      </c>
      <c r="V8" s="91" t="s">
        <v>415</v>
      </c>
      <c r="W8" s="91" t="s">
        <v>415</v>
      </c>
      <c r="X8" s="91" t="s">
        <v>415</v>
      </c>
      <c r="Y8" s="91" t="s">
        <v>415</v>
      </c>
      <c r="Z8" s="91" t="s">
        <v>415</v>
      </c>
      <c r="AA8" s="261" t="s">
        <v>415</v>
      </c>
      <c r="AB8" s="254"/>
      <c r="AC8" s="254"/>
      <c r="AD8" s="271" t="s">
        <v>415</v>
      </c>
      <c r="AE8" s="91" t="s">
        <v>454</v>
      </c>
      <c r="AF8" s="91" t="s">
        <v>461</v>
      </c>
      <c r="AG8" s="91" t="s">
        <v>467</v>
      </c>
      <c r="AH8" s="91" t="s">
        <v>470</v>
      </c>
      <c r="AI8" s="91" t="s">
        <v>474</v>
      </c>
      <c r="AJ8" s="91" t="s">
        <v>478</v>
      </c>
      <c r="AK8" s="91" t="s">
        <v>481</v>
      </c>
      <c r="AL8" s="91" t="s">
        <v>484</v>
      </c>
      <c r="AM8" s="91" t="s">
        <v>491</v>
      </c>
      <c r="AN8" s="90" t="s">
        <v>498</v>
      </c>
      <c r="AO8" s="91" t="s">
        <v>503</v>
      </c>
      <c r="AP8" s="91" t="s">
        <v>507</v>
      </c>
      <c r="AQ8" s="91"/>
      <c r="AR8" s="91"/>
      <c r="AS8" s="91" t="s">
        <v>519</v>
      </c>
      <c r="AT8" s="92" t="s">
        <v>530</v>
      </c>
      <c r="AU8" s="92" t="s">
        <v>545</v>
      </c>
      <c r="AV8" s="98" t="s">
        <v>620</v>
      </c>
      <c r="CF8" s="93" t="s">
        <v>787</v>
      </c>
      <c r="CG8" s="70" t="s">
        <v>800</v>
      </c>
      <c r="CH8" s="90"/>
      <c r="CI8" s="90"/>
      <c r="CJ8" s="90"/>
      <c r="CL8" s="189" t="s">
        <v>918</v>
      </c>
      <c r="CM8" s="189" t="s">
        <v>919</v>
      </c>
      <c r="CN8" s="189" t="s">
        <v>920</v>
      </c>
      <c r="CO8" s="183" t="s">
        <v>921</v>
      </c>
      <c r="CP8" s="183" t="s">
        <v>922</v>
      </c>
      <c r="CQ8" s="118" t="s">
        <v>923</v>
      </c>
      <c r="CR8" s="277" t="s">
        <v>1131</v>
      </c>
      <c r="CS8" s="313"/>
      <c r="CT8" s="299"/>
      <c r="CU8" s="330">
        <v>1990</v>
      </c>
      <c r="CV8" s="331">
        <f>COUNTIFS(C5:CR5,CU8)</f>
        <v>1</v>
      </c>
      <c r="CX8" s="345" t="s">
        <v>1170</v>
      </c>
      <c r="CY8" s="334">
        <f>SUM(CY3:CY7)</f>
        <v>94</v>
      </c>
      <c r="CZ8" s="346">
        <f>SUM(CZ3:CZ7)</f>
        <v>1</v>
      </c>
    </row>
    <row r="9" spans="1:104" ht="15" customHeight="1" outlineLevel="1">
      <c r="A9" s="183" t="s">
        <v>3</v>
      </c>
      <c r="B9" s="241" t="s">
        <v>240</v>
      </c>
      <c r="C9" s="181" t="s">
        <v>290</v>
      </c>
      <c r="D9" s="181"/>
      <c r="E9" s="181" t="s">
        <v>291</v>
      </c>
      <c r="F9" s="181" t="s">
        <v>291</v>
      </c>
      <c r="G9" s="181" t="s">
        <v>292</v>
      </c>
      <c r="H9" s="181" t="s">
        <v>291</v>
      </c>
      <c r="I9" s="181" t="s">
        <v>291</v>
      </c>
      <c r="J9" s="181" t="s">
        <v>657</v>
      </c>
      <c r="K9" s="181" t="s">
        <v>292</v>
      </c>
      <c r="L9" s="181" t="s">
        <v>292</v>
      </c>
      <c r="M9" s="181" t="s">
        <v>292</v>
      </c>
      <c r="N9" s="181" t="s">
        <v>292</v>
      </c>
      <c r="O9" s="188" t="s">
        <v>319</v>
      </c>
      <c r="P9" s="185" t="s">
        <v>319</v>
      </c>
      <c r="Q9" s="185" t="s">
        <v>320</v>
      </c>
      <c r="R9" s="185" t="s">
        <v>319</v>
      </c>
      <c r="S9" s="185" t="s">
        <v>319</v>
      </c>
      <c r="T9" s="29" t="s">
        <v>292</v>
      </c>
      <c r="U9" s="29" t="s">
        <v>292</v>
      </c>
      <c r="V9" s="29" t="s">
        <v>292</v>
      </c>
      <c r="W9" s="29" t="s">
        <v>292</v>
      </c>
      <c r="X9" s="29" t="s">
        <v>292</v>
      </c>
      <c r="Y9" s="29" t="s">
        <v>292</v>
      </c>
      <c r="Z9" s="29" t="s">
        <v>292</v>
      </c>
      <c r="AA9" s="32" t="s">
        <v>292</v>
      </c>
      <c r="AD9" s="268" t="s">
        <v>292</v>
      </c>
      <c r="AE9" s="29" t="s">
        <v>292</v>
      </c>
      <c r="AF9" s="29" t="s">
        <v>292</v>
      </c>
      <c r="AG9" s="29" t="s">
        <v>292</v>
      </c>
      <c r="AH9" s="29" t="s">
        <v>292</v>
      </c>
      <c r="AI9" s="29" t="s">
        <v>292</v>
      </c>
      <c r="AJ9" s="29" t="s">
        <v>292</v>
      </c>
      <c r="AK9" s="29" t="s">
        <v>292</v>
      </c>
      <c r="AL9" s="29" t="s">
        <v>292</v>
      </c>
      <c r="AM9" s="29" t="s">
        <v>292</v>
      </c>
      <c r="AN9" s="29" t="s">
        <v>292</v>
      </c>
      <c r="AO9" s="29" t="s">
        <v>292</v>
      </c>
      <c r="AP9" s="29" t="s">
        <v>292</v>
      </c>
      <c r="AQ9" s="29" t="s">
        <v>292</v>
      </c>
      <c r="AR9" s="29" t="s">
        <v>291</v>
      </c>
      <c r="AS9" s="29" t="s">
        <v>292</v>
      </c>
      <c r="AT9" s="185" t="s">
        <v>531</v>
      </c>
      <c r="AU9" s="185" t="s">
        <v>291</v>
      </c>
      <c r="AV9" s="224" t="s">
        <v>320</v>
      </c>
      <c r="CF9" s="184" t="s">
        <v>788</v>
      </c>
      <c r="CG9" s="184" t="s">
        <v>292</v>
      </c>
      <c r="CH9" s="181"/>
      <c r="CI9" s="181"/>
      <c r="CJ9" s="181"/>
      <c r="CL9" s="189" t="s">
        <v>924</v>
      </c>
      <c r="CM9" s="189" t="s">
        <v>924</v>
      </c>
      <c r="CN9" s="189" t="s">
        <v>18</v>
      </c>
      <c r="CO9" s="189" t="s">
        <v>925</v>
      </c>
      <c r="CP9" s="189" t="s">
        <v>926</v>
      </c>
      <c r="CQ9" s="189" t="s">
        <v>927</v>
      </c>
      <c r="CR9" s="188" t="s">
        <v>1132</v>
      </c>
      <c r="CU9" s="323">
        <v>1991</v>
      </c>
      <c r="CV9" s="328">
        <f>COUNTIFS(C5:CR5,CU9)</f>
        <v>3</v>
      </c>
    </row>
    <row r="10" spans="1:104" ht="15" customHeight="1">
      <c r="P10" s="183"/>
      <c r="CF10" s="184"/>
      <c r="CG10" s="184"/>
      <c r="CU10" s="323">
        <v>1992</v>
      </c>
      <c r="CV10" s="328">
        <f>COUNTIFS(C5:CR5,CU10)</f>
        <v>1</v>
      </c>
    </row>
    <row r="11" spans="1:104" s="69" customFormat="1" ht="15" customHeight="1">
      <c r="A11" s="53" t="s">
        <v>67</v>
      </c>
      <c r="B11" s="54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30"/>
      <c r="U11" s="30"/>
      <c r="V11" s="30"/>
      <c r="W11" s="30"/>
      <c r="X11" s="30"/>
      <c r="Y11" s="30"/>
      <c r="Z11" s="30"/>
      <c r="AA11" s="30"/>
      <c r="AB11" s="106"/>
      <c r="AC11" s="106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4"/>
      <c r="AU11" s="34"/>
      <c r="AV11" s="34"/>
      <c r="CF11" s="68"/>
      <c r="CG11" s="68"/>
      <c r="CH11" s="53"/>
      <c r="CI11" s="53"/>
      <c r="CJ11" s="53"/>
      <c r="CK11" s="106"/>
      <c r="CL11" s="229"/>
      <c r="CM11" s="229"/>
      <c r="CN11" s="30"/>
      <c r="CO11" s="30"/>
      <c r="CP11" s="30"/>
      <c r="CQ11" s="230"/>
      <c r="CR11" s="295"/>
      <c r="CS11" s="310"/>
      <c r="CT11" s="297"/>
      <c r="CU11" s="332">
        <v>1993</v>
      </c>
      <c r="CV11" s="333">
        <f>COUNTIFS(C5:CR5,CU11)</f>
        <v>0</v>
      </c>
      <c r="CW11" s="326"/>
      <c r="CX11" s="306"/>
      <c r="CY11" s="86"/>
    </row>
    <row r="12" spans="1:104" s="66" customFormat="1" ht="15" customHeight="1" outlineLevel="1">
      <c r="A12" s="184" t="s">
        <v>68</v>
      </c>
      <c r="B12" s="244" t="s">
        <v>241</v>
      </c>
      <c r="C12" s="66">
        <v>420</v>
      </c>
      <c r="E12" s="186">
        <v>440</v>
      </c>
      <c r="F12" s="186">
        <v>380</v>
      </c>
      <c r="G12" s="66">
        <v>414</v>
      </c>
      <c r="H12" s="186">
        <v>420</v>
      </c>
      <c r="I12" s="186">
        <v>420</v>
      </c>
      <c r="J12" s="186"/>
      <c r="K12" s="186">
        <v>415</v>
      </c>
      <c r="L12" s="186">
        <v>420</v>
      </c>
      <c r="M12" s="186">
        <v>380</v>
      </c>
      <c r="N12" s="186">
        <v>350</v>
      </c>
      <c r="O12" s="186">
        <v>350</v>
      </c>
      <c r="P12" s="186">
        <v>350</v>
      </c>
      <c r="Q12" s="186">
        <v>350</v>
      </c>
      <c r="R12" s="186">
        <v>370</v>
      </c>
      <c r="S12" s="66">
        <v>688</v>
      </c>
      <c r="T12" s="37">
        <v>469</v>
      </c>
      <c r="U12" s="37">
        <v>494</v>
      </c>
      <c r="V12" s="37">
        <v>454</v>
      </c>
      <c r="W12" s="37">
        <v>508</v>
      </c>
      <c r="X12" s="37">
        <v>482</v>
      </c>
      <c r="Y12" s="37">
        <v>474</v>
      </c>
      <c r="Z12" s="37">
        <v>450</v>
      </c>
      <c r="AA12" s="260">
        <v>500</v>
      </c>
      <c r="AB12" s="255"/>
      <c r="AC12" s="255"/>
      <c r="AD12" s="269"/>
      <c r="AE12" s="37">
        <v>531</v>
      </c>
      <c r="AF12" s="37">
        <v>439</v>
      </c>
      <c r="AG12" s="37">
        <v>481</v>
      </c>
      <c r="AH12" s="37">
        <v>471</v>
      </c>
      <c r="AI12" s="37">
        <v>478</v>
      </c>
      <c r="AJ12" s="37">
        <v>517</v>
      </c>
      <c r="AK12" s="37">
        <v>443</v>
      </c>
      <c r="AL12" s="37">
        <v>426</v>
      </c>
      <c r="AM12" s="37">
        <v>474</v>
      </c>
      <c r="AN12" s="37"/>
      <c r="AO12" s="37"/>
      <c r="AP12" s="37"/>
      <c r="AQ12" s="37"/>
      <c r="AR12" s="37">
        <v>499</v>
      </c>
      <c r="AS12" s="37">
        <v>518</v>
      </c>
      <c r="AT12" s="66">
        <v>780</v>
      </c>
      <c r="AU12" s="66">
        <v>395</v>
      </c>
      <c r="AV12" s="66" t="s">
        <v>621</v>
      </c>
      <c r="CF12" s="186"/>
      <c r="CG12" s="186"/>
      <c r="CH12" s="186"/>
      <c r="CI12" s="186"/>
      <c r="CJ12" s="186"/>
      <c r="CK12" s="72"/>
      <c r="CL12" s="186" t="s">
        <v>928</v>
      </c>
      <c r="CM12" s="186" t="s">
        <v>929</v>
      </c>
      <c r="CN12" s="186">
        <v>753</v>
      </c>
      <c r="CO12" s="186">
        <v>480</v>
      </c>
      <c r="CP12" s="186">
        <v>503</v>
      </c>
      <c r="CQ12" s="186">
        <v>700</v>
      </c>
      <c r="CR12" s="224">
        <v>1389</v>
      </c>
      <c r="CS12" s="314"/>
      <c r="CT12" s="298"/>
      <c r="CU12" s="323">
        <v>1994</v>
      </c>
      <c r="CV12" s="328">
        <f>COUNTIFS(C5:CR5,CU12)</f>
        <v>0</v>
      </c>
      <c r="CX12" s="2"/>
      <c r="CY12" s="186"/>
    </row>
    <row r="13" spans="1:104" s="66" customFormat="1" ht="15" customHeight="1" outlineLevel="1">
      <c r="A13" s="184" t="s">
        <v>69</v>
      </c>
      <c r="B13" s="244" t="s">
        <v>242</v>
      </c>
      <c r="C13" s="66">
        <v>1620</v>
      </c>
      <c r="E13" s="66">
        <v>2180</v>
      </c>
      <c r="F13" s="66">
        <v>540</v>
      </c>
      <c r="G13" s="186">
        <v>1000</v>
      </c>
      <c r="H13" s="186">
        <v>269</v>
      </c>
      <c r="I13" s="186">
        <v>324</v>
      </c>
      <c r="J13" s="186"/>
      <c r="K13" s="186">
        <v>516</v>
      </c>
      <c r="L13" s="186">
        <v>269</v>
      </c>
      <c r="M13" s="186">
        <v>401</v>
      </c>
      <c r="N13" s="66">
        <v>175.3</v>
      </c>
      <c r="O13" s="186">
        <v>4100</v>
      </c>
      <c r="P13" s="186">
        <v>3600</v>
      </c>
      <c r="Q13" s="186">
        <v>3000</v>
      </c>
      <c r="R13" s="186">
        <v>600</v>
      </c>
      <c r="S13" s="186">
        <v>1100</v>
      </c>
      <c r="T13" s="37">
        <v>3759</v>
      </c>
      <c r="U13" s="37"/>
      <c r="V13" s="37"/>
      <c r="W13" s="37">
        <v>5100</v>
      </c>
      <c r="X13" s="37">
        <v>4857</v>
      </c>
      <c r="Y13" s="37">
        <v>3800</v>
      </c>
      <c r="Z13" s="37">
        <v>3158</v>
      </c>
      <c r="AA13" s="260">
        <v>6050</v>
      </c>
      <c r="AB13" s="267">
        <v>3400</v>
      </c>
      <c r="AC13" s="267">
        <v>10000</v>
      </c>
      <c r="AD13" s="269"/>
      <c r="AE13" s="37">
        <v>6300</v>
      </c>
      <c r="AF13" s="37">
        <v>2202</v>
      </c>
      <c r="AG13" s="37">
        <v>3000</v>
      </c>
      <c r="AH13" s="37">
        <v>3431</v>
      </c>
      <c r="AI13" s="37">
        <v>1770</v>
      </c>
      <c r="AJ13" s="37">
        <v>5195</v>
      </c>
      <c r="AK13" s="37">
        <v>2600</v>
      </c>
      <c r="AL13" s="37">
        <v>3000</v>
      </c>
      <c r="AM13" s="37">
        <v>8500</v>
      </c>
      <c r="AN13" s="37"/>
      <c r="AO13" s="37"/>
      <c r="AP13" s="37"/>
      <c r="AQ13" s="37"/>
      <c r="AR13" s="37">
        <v>1500</v>
      </c>
      <c r="AS13" s="37">
        <v>5200</v>
      </c>
      <c r="AT13" s="186">
        <v>772</v>
      </c>
      <c r="AU13" s="186">
        <v>1340</v>
      </c>
      <c r="AV13" s="186">
        <v>800</v>
      </c>
      <c r="CF13" s="186"/>
      <c r="CG13" s="186"/>
      <c r="CH13" s="186"/>
      <c r="CI13" s="186"/>
      <c r="CJ13" s="186"/>
      <c r="CK13" s="72"/>
      <c r="CL13" s="186">
        <v>572.32000000000005</v>
      </c>
      <c r="CM13" s="186">
        <v>1906.9023999999999</v>
      </c>
      <c r="CN13" s="186">
        <v>1496964</v>
      </c>
      <c r="CO13" s="186">
        <v>3744</v>
      </c>
      <c r="CP13" s="186">
        <v>1542</v>
      </c>
      <c r="CQ13" s="186">
        <v>2919</v>
      </c>
      <c r="CR13" s="224">
        <v>1373</v>
      </c>
      <c r="CS13" s="314"/>
      <c r="CT13" s="298"/>
      <c r="CU13" s="323">
        <v>1995</v>
      </c>
      <c r="CV13" s="328">
        <f>COUNTIFS(C5:CR5,CU13)</f>
        <v>2</v>
      </c>
      <c r="CX13" s="2"/>
      <c r="CY13" s="186"/>
    </row>
    <row r="14" spans="1:104" ht="15" customHeight="1">
      <c r="O14" s="186">
        <v>2621</v>
      </c>
      <c r="P14" s="186">
        <v>1985</v>
      </c>
      <c r="Q14" s="66">
        <v>1418</v>
      </c>
      <c r="R14" s="66"/>
      <c r="V14" s="37"/>
      <c r="W14" s="37"/>
      <c r="X14" s="37"/>
      <c r="AT14" s="47"/>
      <c r="AU14" s="47"/>
      <c r="CF14" s="184"/>
      <c r="CG14" s="184"/>
      <c r="CU14" s="323">
        <v>1996</v>
      </c>
      <c r="CV14" s="328">
        <f>COUNTIFS(C5:CR5,CU14)</f>
        <v>2</v>
      </c>
    </row>
    <row r="15" spans="1:104" s="69" customFormat="1" ht="15" customHeight="1">
      <c r="A15" s="53" t="s">
        <v>10</v>
      </c>
      <c r="B15" s="54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30"/>
      <c r="U15" s="30"/>
      <c r="V15" s="30"/>
      <c r="W15" s="30"/>
      <c r="X15" s="30"/>
      <c r="Y15" s="30"/>
      <c r="Z15" s="30"/>
      <c r="AA15" s="30"/>
      <c r="AB15" s="106"/>
      <c r="AC15" s="106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4"/>
      <c r="AU15" s="34"/>
      <c r="AV15" s="34"/>
      <c r="CF15" s="68"/>
      <c r="CG15" s="68"/>
      <c r="CH15" s="53"/>
      <c r="CI15" s="53"/>
      <c r="CJ15" s="53"/>
      <c r="CK15" s="106"/>
      <c r="CL15" s="229"/>
      <c r="CM15" s="229"/>
      <c r="CN15" s="30"/>
      <c r="CO15" s="30"/>
      <c r="CP15" s="30"/>
      <c r="CQ15" s="230"/>
      <c r="CR15" s="295"/>
      <c r="CS15" s="310"/>
      <c r="CT15" s="297"/>
      <c r="CU15" s="332">
        <v>1997</v>
      </c>
      <c r="CV15" s="333">
        <f>COUNTIFS(C5:CR5,CU15)</f>
        <v>6</v>
      </c>
      <c r="CW15" s="326"/>
      <c r="CX15" s="306"/>
      <c r="CY15" s="86"/>
    </row>
    <row r="16" spans="1:104" ht="15" customHeight="1" outlineLevel="1">
      <c r="A16" s="183" t="s">
        <v>75</v>
      </c>
      <c r="B16" s="241" t="s">
        <v>240</v>
      </c>
      <c r="C16" s="181" t="s">
        <v>645</v>
      </c>
      <c r="D16" s="181" t="s">
        <v>645</v>
      </c>
      <c r="E16" s="181" t="s">
        <v>645</v>
      </c>
      <c r="F16" s="181" t="s">
        <v>648</v>
      </c>
      <c r="G16" s="181" t="s">
        <v>653</v>
      </c>
      <c r="H16" s="181" t="s">
        <v>648</v>
      </c>
      <c r="I16" s="181" t="s">
        <v>648</v>
      </c>
      <c r="J16" s="183" t="s">
        <v>622</v>
      </c>
      <c r="K16" s="181" t="s">
        <v>648</v>
      </c>
      <c r="L16" s="181" t="s">
        <v>648</v>
      </c>
      <c r="M16" s="181" t="s">
        <v>648</v>
      </c>
      <c r="N16" s="181" t="s">
        <v>648</v>
      </c>
      <c r="O16" s="181" t="s">
        <v>648</v>
      </c>
      <c r="P16" s="183" t="s">
        <v>94</v>
      </c>
      <c r="Q16" s="183" t="s">
        <v>94</v>
      </c>
      <c r="R16" s="183" t="s">
        <v>94</v>
      </c>
      <c r="S16" s="183" t="s">
        <v>94</v>
      </c>
      <c r="T16" s="44" t="s">
        <v>12</v>
      </c>
      <c r="U16" s="44" t="s">
        <v>12</v>
      </c>
      <c r="V16" s="44" t="s">
        <v>12</v>
      </c>
      <c r="W16" s="44" t="s">
        <v>12</v>
      </c>
      <c r="X16" s="44" t="s">
        <v>12</v>
      </c>
      <c r="Y16" s="44" t="s">
        <v>12</v>
      </c>
      <c r="Z16" s="44" t="s">
        <v>12</v>
      </c>
      <c r="AA16" s="262" t="s">
        <v>12</v>
      </c>
      <c r="AB16" s="256"/>
      <c r="AC16" s="256"/>
      <c r="AD16" s="272" t="s">
        <v>12</v>
      </c>
      <c r="AE16" s="29" t="s">
        <v>455</v>
      </c>
      <c r="AF16" s="29" t="s">
        <v>462</v>
      </c>
      <c r="AG16" s="29" t="s">
        <v>455</v>
      </c>
      <c r="AH16" s="29" t="s">
        <v>455</v>
      </c>
      <c r="AI16" s="29" t="s">
        <v>455</v>
      </c>
      <c r="AJ16" s="29" t="s">
        <v>455</v>
      </c>
      <c r="AK16" s="29" t="s">
        <v>455</v>
      </c>
      <c r="AL16" s="29" t="s">
        <v>455</v>
      </c>
      <c r="AM16" s="29" t="s">
        <v>455</v>
      </c>
      <c r="AN16" s="29" t="s">
        <v>455</v>
      </c>
      <c r="AO16" s="29" t="s">
        <v>455</v>
      </c>
      <c r="AP16" s="29" t="s">
        <v>455</v>
      </c>
      <c r="AQ16" s="29" t="s">
        <v>455</v>
      </c>
      <c r="AR16" s="29" t="s">
        <v>462</v>
      </c>
      <c r="AS16" s="29" t="s">
        <v>455</v>
      </c>
      <c r="AT16" s="183" t="s">
        <v>532</v>
      </c>
      <c r="AU16" s="183" t="s">
        <v>532</v>
      </c>
      <c r="AV16" s="184" t="s">
        <v>622</v>
      </c>
      <c r="AW16" s="185" t="s">
        <v>663</v>
      </c>
      <c r="AX16" s="185" t="s">
        <v>663</v>
      </c>
      <c r="AY16" s="185" t="s">
        <v>663</v>
      </c>
      <c r="AZ16" s="185" t="s">
        <v>672</v>
      </c>
      <c r="BA16" s="185" t="s">
        <v>672</v>
      </c>
      <c r="BB16" s="185" t="s">
        <v>672</v>
      </c>
      <c r="BC16" s="185" t="s">
        <v>672</v>
      </c>
      <c r="BD16" s="185" t="s">
        <v>672</v>
      </c>
      <c r="BE16" s="185" t="s">
        <v>622</v>
      </c>
      <c r="BF16" s="185" t="s">
        <v>622</v>
      </c>
      <c r="BG16" s="185" t="s">
        <v>672</v>
      </c>
      <c r="BH16" s="185" t="s">
        <v>672</v>
      </c>
      <c r="BI16" s="185" t="s">
        <v>672</v>
      </c>
      <c r="BJ16" s="185" t="s">
        <v>672</v>
      </c>
      <c r="BK16" s="185" t="s">
        <v>672</v>
      </c>
      <c r="BL16" s="185" t="s">
        <v>672</v>
      </c>
      <c r="BM16" s="185" t="s">
        <v>672</v>
      </c>
      <c r="BN16" s="185" t="s">
        <v>672</v>
      </c>
      <c r="BO16" s="185" t="s">
        <v>672</v>
      </c>
      <c r="BP16" s="185" t="s">
        <v>672</v>
      </c>
      <c r="BQ16" s="185" t="s">
        <v>672</v>
      </c>
      <c r="BR16" s="185" t="s">
        <v>672</v>
      </c>
      <c r="BS16" s="185" t="s">
        <v>672</v>
      </c>
      <c r="BT16" s="185" t="s">
        <v>672</v>
      </c>
      <c r="BU16" s="185" t="s">
        <v>672</v>
      </c>
      <c r="BV16" s="185" t="s">
        <v>672</v>
      </c>
      <c r="BW16" s="185" t="s">
        <v>672</v>
      </c>
      <c r="BX16" s="185" t="s">
        <v>672</v>
      </c>
      <c r="BY16" s="185" t="s">
        <v>672</v>
      </c>
      <c r="BZ16" s="185" t="s">
        <v>672</v>
      </c>
      <c r="CA16" s="185" t="s">
        <v>672</v>
      </c>
      <c r="CB16" s="185" t="s">
        <v>672</v>
      </c>
      <c r="CC16" s="185" t="s">
        <v>672</v>
      </c>
      <c r="CD16" s="185" t="s">
        <v>672</v>
      </c>
      <c r="CE16" s="185" t="s">
        <v>672</v>
      </c>
      <c r="CF16" s="63" t="s">
        <v>781</v>
      </c>
      <c r="CG16" s="184" t="s">
        <v>672</v>
      </c>
      <c r="CH16" s="183" t="s">
        <v>652</v>
      </c>
      <c r="CI16" s="183" t="s">
        <v>622</v>
      </c>
      <c r="CJ16" s="183" t="s">
        <v>648</v>
      </c>
      <c r="CK16" s="197" t="s">
        <v>877</v>
      </c>
      <c r="CL16" s="184" t="s">
        <v>930</v>
      </c>
      <c r="CM16" s="184" t="s">
        <v>931</v>
      </c>
      <c r="CN16" s="183" t="s">
        <v>932</v>
      </c>
      <c r="CO16" s="183" t="s">
        <v>933</v>
      </c>
      <c r="CP16" s="183" t="s">
        <v>934</v>
      </c>
      <c r="CQ16" s="113" t="s">
        <v>930</v>
      </c>
      <c r="CR16" s="188" t="s">
        <v>875</v>
      </c>
      <c r="CU16" s="323">
        <v>1998</v>
      </c>
      <c r="CV16" s="328">
        <f>COUNTIFS(C5:CR5,CU16)</f>
        <v>2</v>
      </c>
    </row>
    <row r="17" spans="1:103" s="77" customFormat="1" ht="15" customHeight="1" outlineLevel="1">
      <c r="A17" s="289" t="s">
        <v>76</v>
      </c>
      <c r="B17" s="288" t="s">
        <v>240</v>
      </c>
      <c r="C17" s="75" t="s">
        <v>59</v>
      </c>
      <c r="D17" s="75"/>
      <c r="E17" s="75" t="s">
        <v>59</v>
      </c>
      <c r="F17" s="75" t="s">
        <v>95</v>
      </c>
      <c r="G17" s="75" t="s">
        <v>98</v>
      </c>
      <c r="H17" s="75" t="s">
        <v>95</v>
      </c>
      <c r="I17" s="75" t="s">
        <v>95</v>
      </c>
      <c r="J17" s="75"/>
      <c r="K17" s="75" t="s">
        <v>95</v>
      </c>
      <c r="L17" s="75" t="s">
        <v>95</v>
      </c>
      <c r="M17" s="75" t="s">
        <v>95</v>
      </c>
      <c r="N17" s="75" t="s">
        <v>95</v>
      </c>
      <c r="O17" s="75" t="s">
        <v>321</v>
      </c>
      <c r="P17" s="75" t="s">
        <v>322</v>
      </c>
      <c r="Q17" s="75" t="s">
        <v>323</v>
      </c>
      <c r="R17" s="75" t="s">
        <v>324</v>
      </c>
      <c r="S17" s="75" t="s">
        <v>325</v>
      </c>
      <c r="T17" s="76" t="s">
        <v>416</v>
      </c>
      <c r="U17" s="76" t="s">
        <v>416</v>
      </c>
      <c r="V17" s="76" t="s">
        <v>429</v>
      </c>
      <c r="W17" s="76" t="s">
        <v>416</v>
      </c>
      <c r="X17" s="76" t="s">
        <v>416</v>
      </c>
      <c r="Y17" s="76" t="s">
        <v>416</v>
      </c>
      <c r="Z17" s="76" t="s">
        <v>446</v>
      </c>
      <c r="AA17" s="263" t="s">
        <v>429</v>
      </c>
      <c r="AB17" s="257"/>
      <c r="AC17" s="257"/>
      <c r="AD17" s="273" t="s">
        <v>416</v>
      </c>
      <c r="AE17" s="76" t="s">
        <v>456</v>
      </c>
      <c r="AF17" s="76" t="s">
        <v>416</v>
      </c>
      <c r="AG17" s="76" t="s">
        <v>456</v>
      </c>
      <c r="AH17" s="76" t="s">
        <v>456</v>
      </c>
      <c r="AI17" s="76" t="s">
        <v>456</v>
      </c>
      <c r="AJ17" s="76" t="s">
        <v>456</v>
      </c>
      <c r="AK17" s="76" t="s">
        <v>456</v>
      </c>
      <c r="AL17" s="76" t="s">
        <v>485</v>
      </c>
      <c r="AM17" s="76" t="s">
        <v>492</v>
      </c>
      <c r="AN17" s="76" t="s">
        <v>499</v>
      </c>
      <c r="AO17" s="76" t="s">
        <v>499</v>
      </c>
      <c r="AP17" s="76" t="s">
        <v>499</v>
      </c>
      <c r="AQ17" s="76" t="s">
        <v>512</v>
      </c>
      <c r="AR17" s="76" t="s">
        <v>416</v>
      </c>
      <c r="AS17" s="76" t="s">
        <v>456</v>
      </c>
      <c r="AT17" s="75" t="s">
        <v>533</v>
      </c>
      <c r="AU17" s="75" t="s">
        <v>533</v>
      </c>
      <c r="AV17" s="75" t="s">
        <v>623</v>
      </c>
      <c r="CF17" s="75" t="s">
        <v>379</v>
      </c>
      <c r="CG17" s="75" t="s">
        <v>801</v>
      </c>
      <c r="CH17" s="75"/>
      <c r="CI17" s="75"/>
      <c r="CJ17" s="75"/>
      <c r="CK17" s="108"/>
      <c r="CL17" s="184" t="s">
        <v>913</v>
      </c>
      <c r="CM17" s="184" t="s">
        <v>913</v>
      </c>
      <c r="CN17" s="184" t="s">
        <v>935</v>
      </c>
      <c r="CO17" s="184" t="s">
        <v>936</v>
      </c>
      <c r="CP17" s="184" t="s">
        <v>937</v>
      </c>
      <c r="CQ17" s="112" t="s">
        <v>938</v>
      </c>
      <c r="CR17" s="278" t="s">
        <v>1133</v>
      </c>
      <c r="CS17" s="315"/>
      <c r="CT17" s="298"/>
      <c r="CU17" s="323">
        <v>1999</v>
      </c>
      <c r="CV17" s="328">
        <f>COUNTIFS(C5:CR5,CU17)</f>
        <v>3</v>
      </c>
      <c r="CX17" s="2"/>
      <c r="CY17" s="186"/>
    </row>
    <row r="18" spans="1:103" s="66" customFormat="1" ht="15" customHeight="1" outlineLevel="1">
      <c r="A18" s="184" t="s">
        <v>77</v>
      </c>
      <c r="B18" s="241" t="s">
        <v>243</v>
      </c>
      <c r="C18" s="120">
        <v>14.3</v>
      </c>
      <c r="D18" s="120"/>
      <c r="E18" s="120">
        <v>14.3</v>
      </c>
      <c r="F18" s="120">
        <v>14.3</v>
      </c>
      <c r="G18" s="120">
        <v>14.3</v>
      </c>
      <c r="H18" s="120">
        <v>12.5</v>
      </c>
      <c r="I18" s="186">
        <v>14.3</v>
      </c>
      <c r="J18" s="186"/>
      <c r="K18" s="186">
        <v>14.3</v>
      </c>
      <c r="L18" s="186">
        <v>5.5</v>
      </c>
      <c r="M18" s="186">
        <v>14.3</v>
      </c>
      <c r="N18" s="186">
        <v>14.3</v>
      </c>
      <c r="O18" s="186"/>
      <c r="P18" s="186"/>
      <c r="T18" s="37">
        <v>12.5</v>
      </c>
      <c r="U18" s="37">
        <v>12.5</v>
      </c>
      <c r="V18" s="37">
        <v>12.5</v>
      </c>
      <c r="W18" s="37">
        <v>12.5</v>
      </c>
      <c r="X18" s="37">
        <v>12.5</v>
      </c>
      <c r="Y18" s="37">
        <v>12.5</v>
      </c>
      <c r="Z18" s="37">
        <v>12.5</v>
      </c>
      <c r="AA18" s="260">
        <v>12.5</v>
      </c>
      <c r="AB18" s="255"/>
      <c r="AC18" s="255"/>
      <c r="AD18" s="269">
        <v>12.5</v>
      </c>
      <c r="AE18" s="37">
        <v>13.7</v>
      </c>
      <c r="AF18" s="37">
        <v>12.5</v>
      </c>
      <c r="AG18" s="37">
        <v>13.7</v>
      </c>
      <c r="AH18" s="37">
        <v>13.7</v>
      </c>
      <c r="AI18" s="37">
        <v>13.7</v>
      </c>
      <c r="AJ18" s="37">
        <v>13.7</v>
      </c>
      <c r="AK18" s="37">
        <v>13.7</v>
      </c>
      <c r="AL18" s="38" t="s">
        <v>486</v>
      </c>
      <c r="AM18" s="38" t="s">
        <v>486</v>
      </c>
      <c r="AN18" s="37">
        <v>12.5</v>
      </c>
      <c r="AO18" s="37">
        <v>12.5</v>
      </c>
      <c r="AP18" s="37">
        <v>12.5</v>
      </c>
      <c r="AQ18" s="37">
        <v>11.4</v>
      </c>
      <c r="AR18" s="37">
        <v>12.5</v>
      </c>
      <c r="AS18" s="37">
        <v>13.7</v>
      </c>
      <c r="AT18" s="66">
        <v>4.91</v>
      </c>
      <c r="AU18" s="66">
        <v>4.91</v>
      </c>
      <c r="AV18" s="66" t="s">
        <v>624</v>
      </c>
      <c r="CF18" s="186"/>
      <c r="CG18" s="186">
        <v>10</v>
      </c>
      <c r="CH18" s="186"/>
      <c r="CI18" s="186"/>
      <c r="CJ18" s="186"/>
      <c r="CK18" s="72"/>
      <c r="CL18" s="186">
        <v>3.5</v>
      </c>
      <c r="CM18" s="186" t="s">
        <v>939</v>
      </c>
      <c r="CN18" s="186">
        <v>2</v>
      </c>
      <c r="CO18" s="120" t="s">
        <v>940</v>
      </c>
      <c r="CP18" s="120"/>
      <c r="CQ18" s="121">
        <v>3</v>
      </c>
      <c r="CR18" s="224">
        <v>2.7</v>
      </c>
      <c r="CS18" s="314"/>
      <c r="CT18" s="298"/>
      <c r="CU18" s="323">
        <v>2000</v>
      </c>
      <c r="CV18" s="328">
        <f>COUNTIFS(C5:CR5,CU18)</f>
        <v>10</v>
      </c>
      <c r="CX18" s="2"/>
      <c r="CY18" s="186"/>
    </row>
    <row r="19" spans="1:103" s="66" customFormat="1" ht="15" customHeight="1" outlineLevel="1">
      <c r="A19" s="65" t="s">
        <v>252</v>
      </c>
      <c r="B19" s="241" t="s">
        <v>244</v>
      </c>
      <c r="C19" s="219">
        <v>30</v>
      </c>
      <c r="D19" s="219"/>
      <c r="E19" s="219">
        <v>30</v>
      </c>
      <c r="F19" s="219">
        <v>30</v>
      </c>
      <c r="G19" s="186">
        <v>30</v>
      </c>
      <c r="H19" s="186">
        <v>45</v>
      </c>
      <c r="I19" s="186">
        <v>35</v>
      </c>
      <c r="J19" s="186"/>
      <c r="K19" s="186">
        <v>35</v>
      </c>
      <c r="L19" s="186">
        <v>35</v>
      </c>
      <c r="M19" s="186">
        <v>35</v>
      </c>
      <c r="N19" s="186">
        <v>35</v>
      </c>
      <c r="O19" s="66" t="s">
        <v>326</v>
      </c>
      <c r="P19" s="66" t="s">
        <v>327</v>
      </c>
      <c r="Q19" s="66" t="s">
        <v>328</v>
      </c>
      <c r="R19" s="66">
        <v>38</v>
      </c>
      <c r="S19" s="66" t="s">
        <v>329</v>
      </c>
      <c r="T19" s="37">
        <v>35</v>
      </c>
      <c r="U19" s="37">
        <v>40</v>
      </c>
      <c r="V19" s="37">
        <v>30</v>
      </c>
      <c r="W19" s="37">
        <v>40</v>
      </c>
      <c r="X19" s="37">
        <v>38</v>
      </c>
      <c r="Y19" s="37">
        <v>33</v>
      </c>
      <c r="Z19" s="37">
        <v>35</v>
      </c>
      <c r="AA19" s="260">
        <v>38</v>
      </c>
      <c r="AB19" s="255">
        <v>38</v>
      </c>
      <c r="AC19" s="255">
        <v>38</v>
      </c>
      <c r="AD19" s="269"/>
      <c r="AE19" s="37">
        <v>30</v>
      </c>
      <c r="AF19" s="37">
        <v>33</v>
      </c>
      <c r="AG19" s="37">
        <v>45</v>
      </c>
      <c r="AH19" s="37">
        <v>45</v>
      </c>
      <c r="AI19" s="37">
        <v>40</v>
      </c>
      <c r="AJ19" s="37">
        <v>40</v>
      </c>
      <c r="AK19" s="37">
        <v>45</v>
      </c>
      <c r="AL19" s="37">
        <v>38</v>
      </c>
      <c r="AM19" s="38" t="s">
        <v>493</v>
      </c>
      <c r="AN19" s="37">
        <v>37</v>
      </c>
      <c r="AO19" s="37">
        <v>38</v>
      </c>
      <c r="AP19" s="38" t="s">
        <v>508</v>
      </c>
      <c r="AQ19" s="37">
        <v>45</v>
      </c>
      <c r="AR19" s="37">
        <v>37</v>
      </c>
      <c r="AS19" s="37">
        <v>40</v>
      </c>
      <c r="AT19" s="66">
        <v>30</v>
      </c>
      <c r="AU19" s="66">
        <v>30</v>
      </c>
      <c r="AV19" s="66">
        <v>45</v>
      </c>
      <c r="BS19" s="219"/>
      <c r="CF19" s="186">
        <v>39</v>
      </c>
      <c r="CG19" s="186">
        <v>45</v>
      </c>
      <c r="CH19" s="186"/>
      <c r="CI19" s="186"/>
      <c r="CJ19" s="186"/>
      <c r="CK19" s="72"/>
      <c r="CL19" s="186">
        <v>50</v>
      </c>
      <c r="CM19" s="186">
        <v>45</v>
      </c>
      <c r="CN19" s="186">
        <v>30</v>
      </c>
      <c r="CO19" s="219">
        <v>22</v>
      </c>
      <c r="CP19" s="219"/>
      <c r="CQ19" s="119">
        <v>20</v>
      </c>
      <c r="CR19" s="224">
        <v>45</v>
      </c>
      <c r="CS19" s="314"/>
      <c r="CT19" s="298"/>
      <c r="CU19" s="323">
        <v>2001</v>
      </c>
      <c r="CV19" s="328">
        <f>COUNTIFS(C5:CR5,CU19)</f>
        <v>4</v>
      </c>
      <c r="CX19" s="2"/>
      <c r="CY19" s="186"/>
    </row>
    <row r="20" spans="1:103" s="66" customFormat="1" ht="15" customHeight="1" outlineLevel="1">
      <c r="A20" s="189" t="s">
        <v>245</v>
      </c>
      <c r="B20" s="241" t="s">
        <v>244</v>
      </c>
      <c r="C20" s="219">
        <v>40</v>
      </c>
      <c r="D20" s="219"/>
      <c r="E20" s="219">
        <v>0</v>
      </c>
      <c r="F20" s="219">
        <v>45</v>
      </c>
      <c r="G20" s="219">
        <v>0</v>
      </c>
      <c r="H20" s="219">
        <v>0</v>
      </c>
      <c r="I20" s="219">
        <v>0</v>
      </c>
      <c r="J20" s="219"/>
      <c r="K20" s="186">
        <v>0</v>
      </c>
      <c r="L20" s="186">
        <v>0</v>
      </c>
      <c r="M20" s="186">
        <v>0</v>
      </c>
      <c r="N20" s="186">
        <v>0</v>
      </c>
      <c r="O20" s="66" t="s">
        <v>330</v>
      </c>
      <c r="P20" s="66" t="s">
        <v>331</v>
      </c>
      <c r="Q20" s="66" t="s">
        <v>332</v>
      </c>
      <c r="R20" s="66">
        <v>0</v>
      </c>
      <c r="S20" s="66" t="s">
        <v>333</v>
      </c>
      <c r="T20" s="38" t="s">
        <v>417</v>
      </c>
      <c r="U20" s="37">
        <v>0</v>
      </c>
      <c r="V20" s="37">
        <v>0</v>
      </c>
      <c r="W20" s="38" t="s">
        <v>433</v>
      </c>
      <c r="X20" s="38" t="s">
        <v>440</v>
      </c>
      <c r="Y20" s="37">
        <v>0</v>
      </c>
      <c r="Z20" s="37">
        <v>0</v>
      </c>
      <c r="AA20" s="260">
        <v>0</v>
      </c>
      <c r="AB20" s="255"/>
      <c r="AC20" s="255"/>
      <c r="AD20" s="269">
        <v>0</v>
      </c>
      <c r="AE20" s="37"/>
      <c r="AF20" s="37">
        <v>0</v>
      </c>
      <c r="AG20" s="37"/>
      <c r="AH20" s="37">
        <v>0</v>
      </c>
      <c r="AI20" s="37"/>
      <c r="AJ20" s="37"/>
      <c r="AK20" s="37">
        <v>0</v>
      </c>
      <c r="AL20" s="38" t="s">
        <v>487</v>
      </c>
      <c r="AM20" s="37">
        <v>0</v>
      </c>
      <c r="AN20" s="37">
        <v>3</v>
      </c>
      <c r="AO20" s="37">
        <v>0</v>
      </c>
      <c r="AP20" s="38" t="s">
        <v>509</v>
      </c>
      <c r="AQ20" s="37">
        <v>0</v>
      </c>
      <c r="AR20" s="38" t="s">
        <v>516</v>
      </c>
      <c r="AS20" s="37"/>
      <c r="AT20" s="66">
        <v>0</v>
      </c>
      <c r="AU20" s="66" t="s">
        <v>546</v>
      </c>
      <c r="AV20" s="66">
        <v>0</v>
      </c>
      <c r="CF20" s="186" t="s">
        <v>789</v>
      </c>
      <c r="CG20" s="72" t="s">
        <v>802</v>
      </c>
      <c r="CH20" s="219"/>
      <c r="CI20" s="219"/>
      <c r="CJ20" s="219"/>
      <c r="CK20" s="72"/>
      <c r="CL20" s="186">
        <v>0</v>
      </c>
      <c r="CM20" s="186">
        <v>0</v>
      </c>
      <c r="CN20" s="186">
        <v>0</v>
      </c>
      <c r="CO20" s="219">
        <v>0</v>
      </c>
      <c r="CP20" s="219"/>
      <c r="CQ20" s="119">
        <v>0</v>
      </c>
      <c r="CR20" s="224">
        <v>0</v>
      </c>
      <c r="CS20" s="314"/>
      <c r="CT20" s="298"/>
      <c r="CU20" s="323">
        <v>2002</v>
      </c>
      <c r="CV20" s="328">
        <f>COUNTIFS(C5:CR5,CU20)</f>
        <v>5</v>
      </c>
      <c r="CX20" s="2"/>
      <c r="CY20" s="186"/>
    </row>
    <row r="21" spans="1:103" s="66" customFormat="1" ht="15" customHeight="1" outlineLevel="1">
      <c r="A21" s="65" t="s">
        <v>840</v>
      </c>
      <c r="B21" s="241" t="s">
        <v>243</v>
      </c>
      <c r="C21" s="223">
        <v>3535</v>
      </c>
      <c r="D21" s="223">
        <v>1206</v>
      </c>
      <c r="E21" s="223">
        <v>4550</v>
      </c>
      <c r="F21" s="223">
        <v>1303</v>
      </c>
      <c r="G21" s="223">
        <v>2217</v>
      </c>
      <c r="H21" s="223">
        <v>587</v>
      </c>
      <c r="I21" s="223">
        <v>708</v>
      </c>
      <c r="J21" s="223">
        <v>969</v>
      </c>
      <c r="K21" s="223">
        <v>1143</v>
      </c>
      <c r="L21" s="223">
        <v>611</v>
      </c>
      <c r="M21" s="223">
        <v>969</v>
      </c>
      <c r="N21" s="223">
        <v>460</v>
      </c>
      <c r="O21" s="223">
        <v>7464</v>
      </c>
      <c r="P21" s="223">
        <v>5670</v>
      </c>
      <c r="Q21" s="223">
        <v>4050</v>
      </c>
      <c r="R21" s="223">
        <v>980</v>
      </c>
      <c r="S21" s="223">
        <v>1600</v>
      </c>
      <c r="T21" s="73">
        <v>8019</v>
      </c>
      <c r="U21" s="73">
        <v>5400</v>
      </c>
      <c r="V21" s="73">
        <v>15024</v>
      </c>
      <c r="W21" s="73">
        <v>9988</v>
      </c>
      <c r="X21" s="73">
        <v>10073</v>
      </c>
      <c r="Y21" s="73">
        <v>8012</v>
      </c>
      <c r="Z21" s="73">
        <v>7024</v>
      </c>
      <c r="AA21" s="264">
        <v>12075</v>
      </c>
      <c r="AB21" s="267">
        <v>7424</v>
      </c>
      <c r="AC21" s="267">
        <v>17500</v>
      </c>
      <c r="AD21" s="274">
        <v>10600</v>
      </c>
      <c r="AE21" s="73">
        <v>11921</v>
      </c>
      <c r="AF21" s="73">
        <v>5012</v>
      </c>
      <c r="AG21" s="73">
        <v>6243</v>
      </c>
      <c r="AH21" s="73">
        <v>7284</v>
      </c>
      <c r="AI21" s="73">
        <v>3704</v>
      </c>
      <c r="AJ21" s="73">
        <v>10043</v>
      </c>
      <c r="AK21" s="73">
        <v>5866</v>
      </c>
      <c r="AL21" s="73">
        <v>7050</v>
      </c>
      <c r="AM21" s="73">
        <v>17923</v>
      </c>
      <c r="AN21" s="73">
        <v>1005</v>
      </c>
      <c r="AO21" s="73">
        <v>3014</v>
      </c>
      <c r="AP21" s="73">
        <v>2500</v>
      </c>
      <c r="AQ21" s="73">
        <v>3750</v>
      </c>
      <c r="AR21" s="73">
        <v>3007</v>
      </c>
      <c r="AS21" s="73">
        <v>10044</v>
      </c>
      <c r="AT21" s="223">
        <v>989</v>
      </c>
      <c r="AU21" s="223">
        <v>3388</v>
      </c>
      <c r="AV21" s="39" t="s">
        <v>625</v>
      </c>
      <c r="AW21" s="66">
        <v>1400</v>
      </c>
      <c r="AX21" s="66">
        <v>1120</v>
      </c>
      <c r="AY21" s="66">
        <v>1000</v>
      </c>
      <c r="AZ21" s="66">
        <v>3000</v>
      </c>
      <c r="BA21" s="66">
        <v>2900</v>
      </c>
      <c r="BB21" s="66">
        <v>2000</v>
      </c>
      <c r="BC21" s="66">
        <v>1635</v>
      </c>
      <c r="BD21" s="66">
        <v>1350</v>
      </c>
      <c r="BE21" s="66">
        <v>1000</v>
      </c>
      <c r="BF21" s="66">
        <v>1000</v>
      </c>
      <c r="BG21" s="66">
        <v>1030</v>
      </c>
      <c r="BH21" s="66">
        <v>1430</v>
      </c>
      <c r="BI21" s="66">
        <v>1164</v>
      </c>
      <c r="BJ21" s="66">
        <v>2785</v>
      </c>
      <c r="BK21" s="66">
        <v>2538</v>
      </c>
      <c r="BL21" s="66">
        <v>1115</v>
      </c>
      <c r="BM21" s="66">
        <v>7000</v>
      </c>
      <c r="BN21" s="66">
        <v>2900</v>
      </c>
      <c r="BO21" s="66">
        <v>2400</v>
      </c>
      <c r="BP21" s="66">
        <v>1200</v>
      </c>
      <c r="BQ21" s="66">
        <v>1500</v>
      </c>
      <c r="BR21" s="66">
        <v>1287</v>
      </c>
      <c r="BS21" s="66">
        <v>10000</v>
      </c>
      <c r="BT21" s="66">
        <v>2400</v>
      </c>
      <c r="BU21" s="66">
        <v>1650</v>
      </c>
      <c r="BV21" s="66">
        <v>1410</v>
      </c>
      <c r="BW21" s="66">
        <v>1400</v>
      </c>
      <c r="BX21" s="66">
        <v>1250</v>
      </c>
      <c r="BY21" s="66">
        <v>1185</v>
      </c>
      <c r="BZ21" s="66">
        <v>1100</v>
      </c>
      <c r="CA21" s="66">
        <v>1100</v>
      </c>
      <c r="CB21" s="66">
        <v>1095</v>
      </c>
      <c r="CC21" s="66">
        <v>1030</v>
      </c>
      <c r="CD21" s="66">
        <v>1000</v>
      </c>
      <c r="CE21" s="66">
        <v>1000</v>
      </c>
      <c r="CF21" s="186">
        <v>460</v>
      </c>
      <c r="CG21" s="186">
        <v>36305</v>
      </c>
      <c r="CH21" s="223">
        <v>1080</v>
      </c>
      <c r="CI21" s="223">
        <v>1050</v>
      </c>
      <c r="CJ21" s="223">
        <v>1120</v>
      </c>
      <c r="CK21" s="72">
        <v>5000</v>
      </c>
      <c r="CL21" s="223">
        <v>560</v>
      </c>
      <c r="CM21" s="39" t="s">
        <v>1161</v>
      </c>
      <c r="CN21" s="223">
        <v>1988</v>
      </c>
      <c r="CO21" s="223">
        <v>7800</v>
      </c>
      <c r="CP21" s="223">
        <v>3064</v>
      </c>
      <c r="CQ21" s="122">
        <v>4170</v>
      </c>
      <c r="CR21" s="224">
        <v>969</v>
      </c>
      <c r="CS21" s="314"/>
      <c r="CT21" s="300">
        <f>SUM(C21:CR21)</f>
        <v>383844</v>
      </c>
      <c r="CU21" s="323">
        <v>2003</v>
      </c>
      <c r="CV21" s="328">
        <f>COUNTIFS(C5:CR5,CU21)</f>
        <v>2</v>
      </c>
      <c r="CX21" s="2"/>
      <c r="CY21" s="186"/>
    </row>
    <row r="22" spans="1:103" ht="15" customHeight="1" outlineLevel="1">
      <c r="A22" s="183" t="s">
        <v>6</v>
      </c>
      <c r="B22" s="241" t="s">
        <v>240</v>
      </c>
      <c r="C22" s="183" t="s">
        <v>7</v>
      </c>
      <c r="D22" s="181" t="s">
        <v>8</v>
      </c>
      <c r="E22" s="183" t="s">
        <v>8</v>
      </c>
      <c r="F22" s="183" t="s">
        <v>8</v>
      </c>
      <c r="G22" s="183" t="s">
        <v>8</v>
      </c>
      <c r="H22" s="183" t="s">
        <v>8</v>
      </c>
      <c r="I22" s="183" t="s">
        <v>9</v>
      </c>
      <c r="J22" s="183" t="s">
        <v>8</v>
      </c>
      <c r="K22" s="183" t="s">
        <v>9</v>
      </c>
      <c r="L22" s="183" t="s">
        <v>119</v>
      </c>
      <c r="M22" s="183" t="s">
        <v>8</v>
      </c>
      <c r="N22" s="183" t="s">
        <v>9</v>
      </c>
      <c r="O22" s="183" t="s">
        <v>334</v>
      </c>
      <c r="P22" s="183" t="s">
        <v>334</v>
      </c>
      <c r="Q22" s="181" t="s">
        <v>119</v>
      </c>
      <c r="R22" s="181" t="s">
        <v>9</v>
      </c>
      <c r="S22" s="181" t="s">
        <v>9</v>
      </c>
      <c r="T22" s="29" t="s">
        <v>418</v>
      </c>
      <c r="U22" s="29" t="s">
        <v>418</v>
      </c>
      <c r="V22" s="29" t="s">
        <v>418</v>
      </c>
      <c r="W22" s="29" t="s">
        <v>418</v>
      </c>
      <c r="X22" s="29" t="s">
        <v>418</v>
      </c>
      <c r="Y22" s="29" t="s">
        <v>418</v>
      </c>
      <c r="Z22" s="29" t="s">
        <v>418</v>
      </c>
      <c r="AA22" s="32" t="s">
        <v>418</v>
      </c>
      <c r="AD22" s="268" t="s">
        <v>418</v>
      </c>
      <c r="AE22" s="29" t="s">
        <v>418</v>
      </c>
      <c r="AF22" s="29" t="s">
        <v>418</v>
      </c>
      <c r="AG22" s="29" t="s">
        <v>418</v>
      </c>
      <c r="AH22" s="29" t="s">
        <v>418</v>
      </c>
      <c r="AI22" s="29" t="s">
        <v>418</v>
      </c>
      <c r="AJ22" s="29" t="s">
        <v>418</v>
      </c>
      <c r="AK22" s="29" t="s">
        <v>418</v>
      </c>
      <c r="AL22" s="29" t="s">
        <v>418</v>
      </c>
      <c r="AM22" s="29" t="s">
        <v>418</v>
      </c>
      <c r="AN22" s="29" t="s">
        <v>418</v>
      </c>
      <c r="AO22" s="29" t="s">
        <v>418</v>
      </c>
      <c r="AP22" s="29" t="s">
        <v>418</v>
      </c>
      <c r="AQ22" s="29" t="s">
        <v>418</v>
      </c>
      <c r="AR22" s="29" t="s">
        <v>418</v>
      </c>
      <c r="AS22" s="29" t="s">
        <v>418</v>
      </c>
      <c r="AT22" s="181" t="s">
        <v>8</v>
      </c>
      <c r="AU22" s="181" t="s">
        <v>375</v>
      </c>
      <c r="AV22" s="65" t="s">
        <v>626</v>
      </c>
      <c r="AW22" s="188" t="s">
        <v>8</v>
      </c>
      <c r="AX22" s="188" t="s">
        <v>8</v>
      </c>
      <c r="AY22" s="188" t="s">
        <v>408</v>
      </c>
      <c r="AZ22" s="188" t="s">
        <v>8</v>
      </c>
      <c r="BA22" s="188" t="s">
        <v>8</v>
      </c>
      <c r="BB22" s="188" t="s">
        <v>8</v>
      </c>
      <c r="BC22" s="188" t="s">
        <v>8</v>
      </c>
      <c r="BD22" s="188" t="s">
        <v>8</v>
      </c>
      <c r="BE22" s="188" t="s">
        <v>8</v>
      </c>
      <c r="BF22" s="181" t="s">
        <v>8</v>
      </c>
      <c r="BG22" s="181" t="s">
        <v>7</v>
      </c>
      <c r="BH22" s="181" t="s">
        <v>8</v>
      </c>
      <c r="BI22" s="181" t="s">
        <v>8</v>
      </c>
      <c r="BJ22" s="181" t="s">
        <v>8</v>
      </c>
      <c r="BK22" s="181" t="s">
        <v>7</v>
      </c>
      <c r="BL22" s="181" t="s">
        <v>8</v>
      </c>
      <c r="BM22" s="181" t="s">
        <v>7</v>
      </c>
      <c r="BN22" s="181" t="s">
        <v>8</v>
      </c>
      <c r="BO22" s="181" t="s">
        <v>8</v>
      </c>
      <c r="BP22" s="181" t="s">
        <v>8</v>
      </c>
      <c r="BQ22" s="181" t="s">
        <v>8</v>
      </c>
      <c r="BR22" s="181" t="s">
        <v>8</v>
      </c>
      <c r="BS22" s="181" t="s">
        <v>7</v>
      </c>
      <c r="BT22" s="181" t="s">
        <v>8</v>
      </c>
      <c r="BU22" s="181" t="s">
        <v>8</v>
      </c>
      <c r="BV22" s="181" t="s">
        <v>8</v>
      </c>
      <c r="BW22" s="181" t="s">
        <v>748</v>
      </c>
      <c r="BX22" s="181" t="s">
        <v>7</v>
      </c>
      <c r="BY22" s="181" t="s">
        <v>8</v>
      </c>
      <c r="BZ22" s="181" t="s">
        <v>756</v>
      </c>
      <c r="CA22" s="181" t="s">
        <v>8</v>
      </c>
      <c r="CB22" s="181" t="s">
        <v>8</v>
      </c>
      <c r="CC22" s="181" t="s">
        <v>8</v>
      </c>
      <c r="CD22" s="181" t="s">
        <v>7</v>
      </c>
      <c r="CE22" s="181" t="s">
        <v>7</v>
      </c>
      <c r="CF22" s="184" t="s">
        <v>375</v>
      </c>
      <c r="CG22" s="184" t="s">
        <v>375</v>
      </c>
      <c r="CH22" s="183" t="s">
        <v>8</v>
      </c>
      <c r="CI22" s="183" t="s">
        <v>8</v>
      </c>
      <c r="CJ22" s="183" t="s">
        <v>8</v>
      </c>
      <c r="CK22" s="197" t="s">
        <v>7</v>
      </c>
      <c r="CL22" s="184" t="s">
        <v>520</v>
      </c>
      <c r="CM22" s="184" t="s">
        <v>520</v>
      </c>
      <c r="CN22" s="184" t="s">
        <v>941</v>
      </c>
      <c r="CO22" s="184" t="s">
        <v>942</v>
      </c>
      <c r="CP22" s="184" t="s">
        <v>942</v>
      </c>
      <c r="CQ22" s="112" t="s">
        <v>520</v>
      </c>
      <c r="CR22" s="188" t="s">
        <v>1134</v>
      </c>
      <c r="CU22" s="323">
        <v>2004</v>
      </c>
      <c r="CV22" s="328">
        <f>COUNTIFS(C5:CR5,CU22)</f>
        <v>1</v>
      </c>
    </row>
    <row r="23" spans="1:103" ht="15" customHeight="1" outlineLevel="1">
      <c r="A23" s="7" t="s">
        <v>153</v>
      </c>
      <c r="B23" s="241" t="s">
        <v>240</v>
      </c>
      <c r="C23" s="183" t="s">
        <v>154</v>
      </c>
      <c r="D23" s="181" t="s">
        <v>154</v>
      </c>
      <c r="E23" s="183" t="s">
        <v>154</v>
      </c>
      <c r="F23" s="183" t="s">
        <v>154</v>
      </c>
      <c r="G23" s="183" t="s">
        <v>154</v>
      </c>
      <c r="H23" s="183" t="s">
        <v>154</v>
      </c>
      <c r="I23" s="183" t="s">
        <v>154</v>
      </c>
      <c r="K23" s="183" t="s">
        <v>154</v>
      </c>
      <c r="L23" s="183" t="s">
        <v>154</v>
      </c>
      <c r="M23" s="183" t="s">
        <v>154</v>
      </c>
      <c r="N23" s="183" t="s">
        <v>154</v>
      </c>
      <c r="O23" s="183" t="s">
        <v>154</v>
      </c>
      <c r="P23" s="183" t="s">
        <v>154</v>
      </c>
      <c r="Q23" s="183" t="s">
        <v>154</v>
      </c>
      <c r="R23" s="183" t="s">
        <v>154</v>
      </c>
      <c r="S23" s="183" t="s">
        <v>154</v>
      </c>
      <c r="T23" s="29" t="s">
        <v>154</v>
      </c>
      <c r="U23" s="29" t="s">
        <v>154</v>
      </c>
      <c r="V23" s="29" t="s">
        <v>154</v>
      </c>
      <c r="W23" s="29" t="s">
        <v>154</v>
      </c>
      <c r="X23" s="29" t="s">
        <v>154</v>
      </c>
      <c r="Y23" s="29" t="s">
        <v>154</v>
      </c>
      <c r="Z23" s="29" t="s">
        <v>154</v>
      </c>
      <c r="AA23" s="32" t="s">
        <v>154</v>
      </c>
      <c r="AD23" s="268" t="s">
        <v>154</v>
      </c>
      <c r="AE23" s="29" t="s">
        <v>154</v>
      </c>
      <c r="AF23" s="29" t="s">
        <v>154</v>
      </c>
      <c r="AG23" s="29" t="s">
        <v>154</v>
      </c>
      <c r="AH23" s="29" t="s">
        <v>154</v>
      </c>
      <c r="AI23" s="29" t="s">
        <v>154</v>
      </c>
      <c r="AJ23" s="29" t="s">
        <v>154</v>
      </c>
      <c r="AK23" s="29" t="s">
        <v>154</v>
      </c>
      <c r="AL23" s="29" t="s">
        <v>154</v>
      </c>
      <c r="AM23" s="29" t="s">
        <v>154</v>
      </c>
      <c r="AN23" s="29" t="s">
        <v>154</v>
      </c>
      <c r="AO23" s="29" t="s">
        <v>154</v>
      </c>
      <c r="AP23" s="29" t="s">
        <v>154</v>
      </c>
      <c r="AQ23" s="29" t="s">
        <v>154</v>
      </c>
      <c r="AR23" s="29" t="s">
        <v>154</v>
      </c>
      <c r="AS23" s="29" t="s">
        <v>154</v>
      </c>
      <c r="AT23" s="183" t="s">
        <v>154</v>
      </c>
      <c r="AU23" s="183" t="s">
        <v>154</v>
      </c>
      <c r="AV23" s="184" t="s">
        <v>154</v>
      </c>
      <c r="CF23" s="184" t="s">
        <v>154</v>
      </c>
      <c r="CG23" s="184" t="s">
        <v>154</v>
      </c>
      <c r="CL23" s="184" t="s">
        <v>943</v>
      </c>
      <c r="CM23" s="184" t="s">
        <v>154</v>
      </c>
      <c r="CN23" s="184" t="s">
        <v>944</v>
      </c>
      <c r="CO23" s="184" t="s">
        <v>945</v>
      </c>
      <c r="CP23" s="184" t="s">
        <v>946</v>
      </c>
      <c r="CQ23" s="184" t="s">
        <v>946</v>
      </c>
      <c r="CR23" s="188" t="s">
        <v>1135</v>
      </c>
      <c r="CU23" s="323">
        <v>2005</v>
      </c>
      <c r="CV23" s="328">
        <f>COUNTIFS(C5:CR5,CU23)</f>
        <v>2</v>
      </c>
    </row>
    <row r="24" spans="1:103" ht="15" customHeight="1">
      <c r="P24" s="183"/>
      <c r="AV24" s="66"/>
      <c r="CF24" s="184"/>
      <c r="CG24" s="184"/>
      <c r="CU24" s="323">
        <v>2006</v>
      </c>
      <c r="CV24" s="328">
        <f>COUNTIFS(C5:CR5,CU24)</f>
        <v>6</v>
      </c>
    </row>
    <row r="25" spans="1:103" s="69" customFormat="1" ht="15" customHeight="1">
      <c r="A25" s="53" t="s">
        <v>43</v>
      </c>
      <c r="B25" s="54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30"/>
      <c r="U25" s="30"/>
      <c r="V25" s="30"/>
      <c r="W25" s="30"/>
      <c r="X25" s="30"/>
      <c r="Y25" s="30"/>
      <c r="Z25" s="30"/>
      <c r="AA25" s="30"/>
      <c r="AB25" s="106"/>
      <c r="AC25" s="106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4"/>
      <c r="AU25" s="34"/>
      <c r="AV25" s="55"/>
      <c r="CF25" s="68"/>
      <c r="CH25" s="53"/>
      <c r="CI25" s="53"/>
      <c r="CJ25" s="53"/>
      <c r="CK25" s="106"/>
      <c r="CL25" s="229"/>
      <c r="CM25" s="229"/>
      <c r="CN25" s="30"/>
      <c r="CO25" s="30"/>
      <c r="CP25" s="30"/>
      <c r="CQ25" s="230"/>
      <c r="CR25" s="295"/>
      <c r="CS25" s="310"/>
      <c r="CT25" s="297"/>
      <c r="CU25" s="332">
        <v>2007</v>
      </c>
      <c r="CV25" s="333">
        <f>COUNTIFS(C5:CR5,CU25)</f>
        <v>6</v>
      </c>
      <c r="CW25" s="326"/>
      <c r="CX25" s="306"/>
      <c r="CY25" s="86"/>
    </row>
    <row r="26" spans="1:103" ht="15" customHeight="1" outlineLevel="1">
      <c r="A26" s="184" t="s">
        <v>78</v>
      </c>
      <c r="B26" s="241" t="s">
        <v>240</v>
      </c>
      <c r="C26" s="22" t="s">
        <v>63</v>
      </c>
      <c r="D26" s="22" t="s">
        <v>63</v>
      </c>
      <c r="E26" s="22" t="s">
        <v>63</v>
      </c>
      <c r="F26" s="22" t="s">
        <v>63</v>
      </c>
      <c r="G26" s="22" t="s">
        <v>63</v>
      </c>
      <c r="H26" s="22" t="s">
        <v>63</v>
      </c>
      <c r="I26" s="22" t="s">
        <v>63</v>
      </c>
      <c r="J26" s="22"/>
      <c r="K26" s="22" t="s">
        <v>63</v>
      </c>
      <c r="L26" s="22" t="s">
        <v>63</v>
      </c>
      <c r="M26" s="22" t="s">
        <v>63</v>
      </c>
      <c r="N26" s="22" t="s">
        <v>63</v>
      </c>
      <c r="P26" s="183"/>
      <c r="S26" s="181" t="s">
        <v>335</v>
      </c>
      <c r="T26" s="29" t="s">
        <v>335</v>
      </c>
      <c r="U26" s="29" t="s">
        <v>335</v>
      </c>
      <c r="V26" s="29" t="s">
        <v>335</v>
      </c>
      <c r="W26" s="29" t="s">
        <v>434</v>
      </c>
      <c r="X26" s="29" t="s">
        <v>335</v>
      </c>
      <c r="Y26" s="29" t="s">
        <v>335</v>
      </c>
      <c r="Z26" s="29" t="s">
        <v>335</v>
      </c>
      <c r="AA26" s="32" t="s">
        <v>335</v>
      </c>
      <c r="AI26" s="29"/>
      <c r="AT26" s="181" t="s">
        <v>534</v>
      </c>
      <c r="AU26" s="181" t="s">
        <v>45</v>
      </c>
      <c r="AV26" s="65" t="s">
        <v>627</v>
      </c>
      <c r="AX26" s="181" t="s">
        <v>335</v>
      </c>
      <c r="CF26" s="184"/>
      <c r="CG26" s="181" t="s">
        <v>335</v>
      </c>
      <c r="CH26" s="22"/>
      <c r="CI26" s="22"/>
      <c r="CJ26" s="22"/>
      <c r="CL26" s="184" t="s">
        <v>335</v>
      </c>
      <c r="CM26" s="184" t="s">
        <v>335</v>
      </c>
      <c r="CN26" s="184" t="s">
        <v>335</v>
      </c>
      <c r="CO26" s="114" t="s">
        <v>335</v>
      </c>
      <c r="CP26" s="114" t="s">
        <v>335</v>
      </c>
      <c r="CQ26" s="115" t="s">
        <v>335</v>
      </c>
      <c r="CR26" s="188" t="s">
        <v>45</v>
      </c>
      <c r="CU26" s="325">
        <v>2008</v>
      </c>
      <c r="CV26" s="328">
        <f>COUNTIFS(C5:CR5,CU26)</f>
        <v>3</v>
      </c>
    </row>
    <row r="27" spans="1:103" ht="15" customHeight="1">
      <c r="C27" s="22"/>
      <c r="D27" s="22"/>
      <c r="L27" s="22"/>
      <c r="P27" s="183"/>
      <c r="AV27" s="66"/>
      <c r="CF27" s="184"/>
      <c r="CO27" s="114"/>
      <c r="CP27" s="114"/>
      <c r="CQ27" s="115"/>
      <c r="CU27" s="325">
        <v>2009</v>
      </c>
      <c r="CV27" s="328">
        <f>COUNTIFS(C5:CR5,CU27)</f>
        <v>10</v>
      </c>
    </row>
    <row r="28" spans="1:103" s="69" customFormat="1" ht="15" customHeight="1">
      <c r="A28" s="53" t="s">
        <v>18</v>
      </c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30"/>
      <c r="U28" s="30"/>
      <c r="V28" s="30"/>
      <c r="W28" s="30"/>
      <c r="X28" s="30"/>
      <c r="Y28" s="30"/>
      <c r="Z28" s="30"/>
      <c r="AA28" s="30"/>
      <c r="AB28" s="106"/>
      <c r="AC28" s="106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4"/>
      <c r="AU28" s="34"/>
      <c r="AV28" s="55"/>
      <c r="BC28" s="58"/>
      <c r="CF28" s="68"/>
      <c r="CH28" s="53"/>
      <c r="CI28" s="53"/>
      <c r="CJ28" s="53"/>
      <c r="CK28" s="106"/>
      <c r="CL28" s="229"/>
      <c r="CM28" s="229"/>
      <c r="CN28" s="30"/>
      <c r="CO28" s="30"/>
      <c r="CP28" s="30"/>
      <c r="CQ28" s="230"/>
      <c r="CR28" s="295"/>
      <c r="CS28" s="310"/>
      <c r="CT28" s="297"/>
      <c r="CU28" s="332">
        <v>2010</v>
      </c>
      <c r="CV28" s="333">
        <f>COUNTIFS(C5:CR5,CU28)</f>
        <v>9</v>
      </c>
      <c r="CW28" s="326"/>
      <c r="CX28" s="306"/>
      <c r="CY28" s="86"/>
    </row>
    <row r="29" spans="1:103" ht="15" customHeight="1" outlineLevel="1">
      <c r="A29" s="183" t="s">
        <v>75</v>
      </c>
      <c r="B29" s="241" t="s">
        <v>240</v>
      </c>
      <c r="C29" s="183" t="s">
        <v>21</v>
      </c>
      <c r="D29" s="10"/>
      <c r="E29" s="10"/>
      <c r="F29" s="10"/>
      <c r="G29" s="183" t="s">
        <v>21</v>
      </c>
      <c r="H29" s="10" t="s">
        <v>87</v>
      </c>
      <c r="I29" s="10" t="s">
        <v>87</v>
      </c>
      <c r="J29" s="10" t="s">
        <v>87</v>
      </c>
      <c r="K29" s="183" t="s">
        <v>21</v>
      </c>
      <c r="L29" s="183" t="s">
        <v>21</v>
      </c>
      <c r="M29" s="183" t="s">
        <v>21</v>
      </c>
      <c r="N29" s="183" t="s">
        <v>21</v>
      </c>
      <c r="O29" s="181" t="s">
        <v>336</v>
      </c>
      <c r="P29" s="181" t="s">
        <v>336</v>
      </c>
      <c r="Q29" s="181" t="s">
        <v>337</v>
      </c>
      <c r="R29" s="181" t="s">
        <v>338</v>
      </c>
      <c r="S29" s="181" t="s">
        <v>339</v>
      </c>
      <c r="T29" s="29" t="s">
        <v>21</v>
      </c>
      <c r="U29" s="29" t="s">
        <v>21</v>
      </c>
      <c r="V29" s="29" t="s">
        <v>21</v>
      </c>
      <c r="W29" s="29" t="s">
        <v>21</v>
      </c>
      <c r="X29" s="29" t="s">
        <v>21</v>
      </c>
      <c r="Y29" s="29" t="s">
        <v>21</v>
      </c>
      <c r="Z29" s="29" t="s">
        <v>21</v>
      </c>
      <c r="AA29" s="32" t="s">
        <v>21</v>
      </c>
      <c r="AD29" s="268" t="s">
        <v>21</v>
      </c>
      <c r="AF29" s="29" t="s">
        <v>21</v>
      </c>
      <c r="AG29" s="29" t="s">
        <v>21</v>
      </c>
      <c r="AI29" s="29" t="s">
        <v>21</v>
      </c>
      <c r="AJ29" s="29" t="s">
        <v>21</v>
      </c>
      <c r="AK29" s="29" t="s">
        <v>21</v>
      </c>
      <c r="AL29" s="29" t="s">
        <v>21</v>
      </c>
      <c r="AM29" s="29" t="s">
        <v>494</v>
      </c>
      <c r="AO29" s="29" t="s">
        <v>21</v>
      </c>
      <c r="AP29" s="29" t="s">
        <v>21</v>
      </c>
      <c r="AQ29" s="29" t="s">
        <v>21</v>
      </c>
      <c r="AT29" s="181" t="s">
        <v>535</v>
      </c>
      <c r="AU29" s="181" t="s">
        <v>547</v>
      </c>
      <c r="AV29" s="65" t="s">
        <v>628</v>
      </c>
      <c r="AW29" s="188" t="s">
        <v>666</v>
      </c>
      <c r="AX29" s="181" t="s">
        <v>666</v>
      </c>
      <c r="AY29" s="181" t="s">
        <v>666</v>
      </c>
      <c r="AZ29" s="181" t="s">
        <v>666</v>
      </c>
      <c r="BA29" s="181" t="s">
        <v>666</v>
      </c>
      <c r="BB29" s="181" t="s">
        <v>678</v>
      </c>
      <c r="BD29" s="181" t="s">
        <v>685</v>
      </c>
      <c r="BE29" s="181" t="s">
        <v>691</v>
      </c>
      <c r="BF29" s="181" t="s">
        <v>693</v>
      </c>
      <c r="BG29" s="181" t="s">
        <v>685</v>
      </c>
      <c r="BH29" s="181" t="s">
        <v>691</v>
      </c>
      <c r="BI29" s="181" t="s">
        <v>691</v>
      </c>
      <c r="BJ29" s="181" t="s">
        <v>691</v>
      </c>
      <c r="BK29" s="181" t="s">
        <v>691</v>
      </c>
      <c r="BL29" s="181" t="s">
        <v>691</v>
      </c>
      <c r="BN29" s="181" t="s">
        <v>693</v>
      </c>
      <c r="BO29" s="181" t="s">
        <v>691</v>
      </c>
      <c r="BP29" s="181" t="s">
        <v>691</v>
      </c>
      <c r="BS29" s="181" t="s">
        <v>691</v>
      </c>
      <c r="BT29" s="181" t="s">
        <v>738</v>
      </c>
      <c r="BU29" s="181" t="s">
        <v>691</v>
      </c>
      <c r="BV29" s="181" t="s">
        <v>691</v>
      </c>
      <c r="BY29" s="181" t="s">
        <v>691</v>
      </c>
      <c r="BZ29" s="10"/>
      <c r="CA29" s="10"/>
      <c r="CB29" s="181" t="s">
        <v>691</v>
      </c>
      <c r="CC29" s="181" t="s">
        <v>691</v>
      </c>
      <c r="CD29" s="10"/>
      <c r="CE29" s="181" t="s">
        <v>691</v>
      </c>
      <c r="CF29" s="184" t="s">
        <v>790</v>
      </c>
      <c r="CG29" s="181" t="s">
        <v>803</v>
      </c>
      <c r="CH29" s="10"/>
      <c r="CI29" s="10"/>
      <c r="CJ29" s="10"/>
      <c r="CK29" s="197" t="s">
        <v>878</v>
      </c>
      <c r="CL29" s="184" t="s">
        <v>947</v>
      </c>
      <c r="CM29" s="184" t="s">
        <v>948</v>
      </c>
      <c r="CN29" s="184" t="s">
        <v>949</v>
      </c>
      <c r="CO29" s="184" t="s">
        <v>950</v>
      </c>
      <c r="CP29" s="184" t="s">
        <v>948</v>
      </c>
      <c r="CQ29" s="113" t="s">
        <v>21</v>
      </c>
      <c r="CR29" s="188" t="s">
        <v>1136</v>
      </c>
      <c r="CU29" s="325">
        <v>2011</v>
      </c>
      <c r="CV29" s="328">
        <f>COUNTIFS(C5:CR5,CU29)</f>
        <v>10</v>
      </c>
    </row>
    <row r="30" spans="1:103" s="66" customFormat="1" ht="15" customHeight="1" outlineLevel="1">
      <c r="A30" s="184" t="s">
        <v>60</v>
      </c>
      <c r="B30" s="241" t="s">
        <v>246</v>
      </c>
      <c r="C30" s="186">
        <v>64</v>
      </c>
      <c r="D30" s="186"/>
      <c r="E30" s="10"/>
      <c r="F30" s="10"/>
      <c r="G30" s="186">
        <v>60</v>
      </c>
      <c r="H30" s="10"/>
      <c r="I30" s="10"/>
      <c r="J30" s="10"/>
      <c r="K30" s="186">
        <v>105</v>
      </c>
      <c r="L30" s="186">
        <v>14</v>
      </c>
      <c r="M30" s="186">
        <v>16</v>
      </c>
      <c r="N30" s="186">
        <v>29</v>
      </c>
      <c r="O30" s="66" t="s">
        <v>340</v>
      </c>
      <c r="P30" s="66" t="s">
        <v>341</v>
      </c>
      <c r="Q30" s="66">
        <v>12000</v>
      </c>
      <c r="R30" s="66" t="s">
        <v>342</v>
      </c>
      <c r="S30" s="66" t="s">
        <v>343</v>
      </c>
      <c r="T30" s="38">
        <v>2000</v>
      </c>
      <c r="U30" s="37"/>
      <c r="V30" s="38">
        <v>1700</v>
      </c>
      <c r="W30" s="37"/>
      <c r="X30" s="37"/>
      <c r="Y30" s="38">
        <v>2500</v>
      </c>
      <c r="Z30" s="38">
        <v>1200</v>
      </c>
      <c r="AA30" s="260"/>
      <c r="AB30" s="255"/>
      <c r="AC30" s="255"/>
      <c r="AD30" s="275" t="s">
        <v>450</v>
      </c>
      <c r="AE30" s="37"/>
      <c r="AF30" s="38">
        <v>1000</v>
      </c>
      <c r="AG30" s="37"/>
      <c r="AH30" s="37"/>
      <c r="AI30" s="37"/>
      <c r="AJ30" s="37"/>
      <c r="AK30" s="38">
        <v>4000</v>
      </c>
      <c r="AL30" s="38">
        <v>1200</v>
      </c>
      <c r="AM30" s="38">
        <v>10000</v>
      </c>
      <c r="AN30" s="37"/>
      <c r="AO30" s="38">
        <v>1500</v>
      </c>
      <c r="AP30" s="38">
        <v>800</v>
      </c>
      <c r="AQ30" s="38">
        <v>4000</v>
      </c>
      <c r="AR30" s="37"/>
      <c r="AS30" s="37"/>
      <c r="AT30" s="66" t="s">
        <v>536</v>
      </c>
      <c r="AU30" s="66">
        <v>3</v>
      </c>
      <c r="AV30" s="66" t="s">
        <v>629</v>
      </c>
      <c r="AX30" s="66">
        <v>1000</v>
      </c>
      <c r="AZ30" s="66">
        <v>4500</v>
      </c>
      <c r="BA30" s="66">
        <v>5700</v>
      </c>
      <c r="BB30" s="66">
        <v>6000</v>
      </c>
      <c r="BD30" s="66">
        <v>2750</v>
      </c>
      <c r="BF30" s="66">
        <v>20000</v>
      </c>
      <c r="BG30" s="66">
        <v>1000</v>
      </c>
      <c r="BT30" s="66">
        <v>60000</v>
      </c>
      <c r="CF30" s="186" t="s">
        <v>791</v>
      </c>
      <c r="CG30" s="186">
        <v>900000</v>
      </c>
      <c r="CH30" s="10"/>
      <c r="CI30" s="10"/>
      <c r="CJ30" s="10"/>
      <c r="CK30" s="72">
        <v>5000</v>
      </c>
      <c r="CL30" s="186">
        <v>72</v>
      </c>
      <c r="CM30" s="186">
        <v>395</v>
      </c>
      <c r="CN30" s="186" t="s">
        <v>951</v>
      </c>
      <c r="CO30" s="186">
        <v>800</v>
      </c>
      <c r="CP30" s="186">
        <v>64</v>
      </c>
      <c r="CQ30" s="119" t="s">
        <v>952</v>
      </c>
      <c r="CR30" s="224">
        <v>16</v>
      </c>
      <c r="CS30" s="314"/>
      <c r="CT30" s="298"/>
      <c r="CU30" s="323">
        <v>2012</v>
      </c>
      <c r="CV30" s="328">
        <f>COUNTIFS(C5:CR5,CU30)</f>
        <v>3</v>
      </c>
      <c r="CX30" s="2"/>
      <c r="CY30" s="186"/>
    </row>
    <row r="31" spans="1:103" ht="15" customHeight="1" thickBot="1">
      <c r="A31" s="185" t="s">
        <v>374</v>
      </c>
      <c r="B31" s="241" t="s">
        <v>248</v>
      </c>
      <c r="O31" s="66" t="s">
        <v>344</v>
      </c>
      <c r="P31" s="66" t="s">
        <v>345</v>
      </c>
      <c r="Q31" s="66" t="s">
        <v>346</v>
      </c>
      <c r="R31" s="66" t="s">
        <v>347</v>
      </c>
      <c r="S31" s="181" t="s">
        <v>348</v>
      </c>
      <c r="AT31" s="181" t="s">
        <v>537</v>
      </c>
      <c r="AU31" s="181" t="s">
        <v>548</v>
      </c>
      <c r="AV31" s="66" t="s">
        <v>630</v>
      </c>
      <c r="CF31" s="184"/>
      <c r="CL31" s="186" t="s">
        <v>953</v>
      </c>
      <c r="CM31" s="186" t="s">
        <v>954</v>
      </c>
      <c r="CN31" s="186"/>
      <c r="CO31" s="186"/>
      <c r="CP31" s="186"/>
      <c r="CQ31" s="119"/>
      <c r="CR31" s="188" t="s">
        <v>1137</v>
      </c>
      <c r="CU31" s="325"/>
      <c r="CV31" s="328"/>
    </row>
    <row r="32" spans="1:103" s="69" customFormat="1" ht="15" customHeight="1" thickBot="1">
      <c r="A32" s="53" t="s">
        <v>31</v>
      </c>
      <c r="B32" s="54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30"/>
      <c r="U32" s="30"/>
      <c r="V32" s="30"/>
      <c r="W32" s="30"/>
      <c r="X32" s="30"/>
      <c r="Y32" s="30"/>
      <c r="Z32" s="30"/>
      <c r="AA32" s="30"/>
      <c r="AB32" s="106"/>
      <c r="AC32" s="106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4"/>
      <c r="AU32" s="34"/>
      <c r="AV32" s="34"/>
      <c r="CF32" s="68"/>
      <c r="CH32" s="53"/>
      <c r="CI32" s="53"/>
      <c r="CJ32" s="53"/>
      <c r="CK32" s="106"/>
      <c r="CL32" s="229"/>
      <c r="CM32" s="229"/>
      <c r="CN32" s="30"/>
      <c r="CO32" s="30"/>
      <c r="CP32" s="30"/>
      <c r="CQ32" s="230"/>
      <c r="CR32" s="295"/>
      <c r="CS32" s="310"/>
      <c r="CT32" s="297"/>
      <c r="CU32" s="335" t="s">
        <v>1170</v>
      </c>
      <c r="CV32" s="336">
        <f>SUM(CV3:CV31)</f>
        <v>94</v>
      </c>
      <c r="CW32" s="326"/>
      <c r="CX32" s="306"/>
      <c r="CY32" s="86"/>
    </row>
    <row r="33" spans="1:103" ht="15" customHeight="1" outlineLevel="1">
      <c r="A33" s="183" t="s">
        <v>75</v>
      </c>
      <c r="B33" s="241" t="s">
        <v>240</v>
      </c>
      <c r="C33" s="183" t="s">
        <v>28</v>
      </c>
      <c r="E33" s="183" t="s">
        <v>28</v>
      </c>
      <c r="F33" s="183" t="s">
        <v>28</v>
      </c>
      <c r="G33" s="183" t="s">
        <v>28</v>
      </c>
      <c r="H33" s="183" t="s">
        <v>28</v>
      </c>
      <c r="I33" s="183" t="s">
        <v>28</v>
      </c>
      <c r="K33" s="183" t="s">
        <v>28</v>
      </c>
      <c r="L33" s="183" t="s">
        <v>28</v>
      </c>
      <c r="M33" s="183" t="s">
        <v>28</v>
      </c>
      <c r="N33" s="183" t="s">
        <v>28</v>
      </c>
      <c r="P33" s="183"/>
      <c r="S33" s="183" t="s">
        <v>28</v>
      </c>
      <c r="T33" s="29" t="s">
        <v>419</v>
      </c>
      <c r="U33" s="27" t="str">
        <f>T33</f>
        <v xml:space="preserve">Plate Heat Exchanger </v>
      </c>
      <c r="V33" s="29" t="s">
        <v>430</v>
      </c>
      <c r="W33" s="27" t="str">
        <f>U33</f>
        <v xml:space="preserve">Plate Heat Exchanger </v>
      </c>
      <c r="X33" s="27" t="str">
        <f>W33</f>
        <v xml:space="preserve">Plate Heat Exchanger </v>
      </c>
      <c r="Y33" s="27" t="s">
        <v>443</v>
      </c>
      <c r="Z33" s="27" t="s">
        <v>443</v>
      </c>
      <c r="AA33" s="31" t="s">
        <v>443</v>
      </c>
      <c r="AD33" s="268" t="s">
        <v>443</v>
      </c>
      <c r="AT33" s="181" t="s">
        <v>538</v>
      </c>
      <c r="AU33" s="181" t="s">
        <v>538</v>
      </c>
      <c r="AV33" s="184" t="s">
        <v>28</v>
      </c>
      <c r="BO33" s="181" t="s">
        <v>724</v>
      </c>
      <c r="CF33" s="184" t="s">
        <v>792</v>
      </c>
      <c r="CG33" s="184" t="s">
        <v>792</v>
      </c>
      <c r="CM33" s="184" t="s">
        <v>955</v>
      </c>
      <c r="CO33" s="183" t="s">
        <v>28</v>
      </c>
      <c r="CQ33" s="113" t="s">
        <v>956</v>
      </c>
      <c r="CR33" s="188" t="s">
        <v>1138</v>
      </c>
    </row>
    <row r="34" spans="1:103" ht="15" customHeight="1" outlineLevel="1">
      <c r="A34" s="183" t="s">
        <v>76</v>
      </c>
      <c r="B34" s="241" t="s">
        <v>240</v>
      </c>
      <c r="C34" s="22" t="s">
        <v>61</v>
      </c>
      <c r="D34" s="22"/>
      <c r="E34" s="183" t="s">
        <v>93</v>
      </c>
      <c r="F34" s="10" t="s">
        <v>101</v>
      </c>
      <c r="G34" s="183" t="s">
        <v>100</v>
      </c>
      <c r="H34" s="36" t="s">
        <v>107</v>
      </c>
      <c r="I34" s="10" t="s">
        <v>87</v>
      </c>
      <c r="J34" s="10"/>
      <c r="K34" s="10" t="s">
        <v>87</v>
      </c>
      <c r="L34" s="15" t="s">
        <v>183</v>
      </c>
      <c r="M34" s="10" t="s">
        <v>87</v>
      </c>
      <c r="N34" s="183" t="s">
        <v>190</v>
      </c>
      <c r="P34" s="183"/>
      <c r="S34" s="66"/>
      <c r="T34" s="33" t="s">
        <v>420</v>
      </c>
      <c r="U34" s="38" t="s">
        <v>87</v>
      </c>
      <c r="V34" s="38" t="s">
        <v>87</v>
      </c>
      <c r="W34" s="38" t="s">
        <v>435</v>
      </c>
      <c r="X34" s="38" t="s">
        <v>435</v>
      </c>
      <c r="Y34" s="29" t="s">
        <v>420</v>
      </c>
      <c r="Z34" s="29" t="s">
        <v>435</v>
      </c>
      <c r="AA34" s="32" t="s">
        <v>435</v>
      </c>
      <c r="AD34" s="268" t="s">
        <v>420</v>
      </c>
      <c r="AV34" s="95" t="s">
        <v>631</v>
      </c>
      <c r="CF34" s="184"/>
      <c r="CH34" s="10"/>
      <c r="CI34" s="10"/>
      <c r="CJ34" s="10"/>
      <c r="CO34" s="114"/>
      <c r="CP34" s="114"/>
      <c r="CQ34" s="115" t="s">
        <v>957</v>
      </c>
      <c r="CR34" s="188" t="s">
        <v>1139</v>
      </c>
    </row>
    <row r="35" spans="1:103" s="66" customFormat="1" ht="15" customHeight="1" outlineLevel="1">
      <c r="A35" s="184" t="s">
        <v>79</v>
      </c>
      <c r="B35" s="241" t="s">
        <v>247</v>
      </c>
      <c r="C35" s="223">
        <v>2300</v>
      </c>
      <c r="D35" s="223"/>
      <c r="E35" s="223">
        <v>3300</v>
      </c>
      <c r="F35" s="223">
        <v>800</v>
      </c>
      <c r="G35" s="10"/>
      <c r="H35" s="223">
        <v>350</v>
      </c>
      <c r="I35" s="10"/>
      <c r="J35" s="10"/>
      <c r="K35" s="10"/>
      <c r="L35" s="223">
        <v>360</v>
      </c>
      <c r="M35" s="10"/>
      <c r="N35" s="223">
        <v>280</v>
      </c>
      <c r="O35" s="186"/>
      <c r="P35" s="186"/>
      <c r="S35" s="66" t="s">
        <v>349</v>
      </c>
      <c r="T35" s="38" t="s">
        <v>421</v>
      </c>
      <c r="U35" s="38">
        <v>3.8</v>
      </c>
      <c r="V35" s="38">
        <v>12</v>
      </c>
      <c r="W35" s="38">
        <v>7</v>
      </c>
      <c r="X35" s="38">
        <v>7</v>
      </c>
      <c r="Y35" s="38">
        <v>5.6</v>
      </c>
      <c r="Z35" s="38">
        <v>5</v>
      </c>
      <c r="AA35" s="265">
        <v>8.5</v>
      </c>
      <c r="AB35" s="255">
        <v>6</v>
      </c>
      <c r="AC35" s="255"/>
      <c r="AD35" s="275">
        <v>10.5</v>
      </c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66" t="s">
        <v>539</v>
      </c>
      <c r="AU35" s="66" t="s">
        <v>549</v>
      </c>
      <c r="AV35" s="66">
        <v>1695</v>
      </c>
      <c r="CF35" s="186"/>
      <c r="CH35" s="10"/>
      <c r="CI35" s="10"/>
      <c r="CJ35" s="10"/>
      <c r="CK35" s="72"/>
      <c r="CL35" s="186"/>
      <c r="CM35" s="186">
        <v>800</v>
      </c>
      <c r="CN35" s="186"/>
      <c r="CO35" s="223"/>
      <c r="CP35" s="223">
        <v>2300</v>
      </c>
      <c r="CQ35" s="122"/>
      <c r="CR35" s="224" t="s">
        <v>1139</v>
      </c>
      <c r="CS35" s="314"/>
      <c r="CT35" s="298"/>
      <c r="CU35" s="2"/>
      <c r="CX35" s="2"/>
      <c r="CY35" s="186"/>
    </row>
    <row r="36" spans="1:103" ht="15" customHeight="1">
      <c r="P36" s="183"/>
      <c r="CF36" s="184"/>
    </row>
    <row r="37" spans="1:103" s="69" customFormat="1" ht="15" customHeight="1">
      <c r="A37" s="53" t="s">
        <v>4</v>
      </c>
      <c r="B37" s="54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30"/>
      <c r="U37" s="30"/>
      <c r="V37" s="30"/>
      <c r="W37" s="30"/>
      <c r="X37" s="30"/>
      <c r="Y37" s="30"/>
      <c r="Z37" s="30"/>
      <c r="AA37" s="30"/>
      <c r="AB37" s="106"/>
      <c r="AC37" s="106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4"/>
      <c r="AU37" s="34"/>
      <c r="AV37" s="34"/>
      <c r="CF37" s="68"/>
      <c r="CH37" s="53"/>
      <c r="CI37" s="53"/>
      <c r="CJ37" s="53"/>
      <c r="CK37" s="106"/>
      <c r="CL37" s="229"/>
      <c r="CM37" s="229"/>
      <c r="CN37" s="30"/>
      <c r="CO37" s="30"/>
      <c r="CP37" s="30"/>
      <c r="CQ37" s="230"/>
      <c r="CR37" s="295"/>
      <c r="CS37" s="310"/>
      <c r="CT37" s="297"/>
      <c r="CU37" s="306"/>
      <c r="CV37" s="80"/>
      <c r="CX37" s="306"/>
      <c r="CY37" s="86"/>
    </row>
    <row r="38" spans="1:103" ht="15" customHeight="1" outlineLevel="1">
      <c r="A38" s="183" t="s">
        <v>64</v>
      </c>
      <c r="B38" s="241" t="s">
        <v>240</v>
      </c>
      <c r="C38" s="22" t="s">
        <v>62</v>
      </c>
      <c r="D38" s="22"/>
      <c r="E38" s="22" t="s">
        <v>62</v>
      </c>
      <c r="F38" s="22" t="s">
        <v>62</v>
      </c>
      <c r="G38" s="22" t="s">
        <v>62</v>
      </c>
      <c r="H38" s="22" t="s">
        <v>62</v>
      </c>
      <c r="I38" s="22" t="s">
        <v>62</v>
      </c>
      <c r="J38" s="22"/>
      <c r="K38" s="22" t="s">
        <v>62</v>
      </c>
      <c r="L38" s="22" t="s">
        <v>62</v>
      </c>
      <c r="M38" s="22" t="s">
        <v>62</v>
      </c>
      <c r="N38" s="22" t="s">
        <v>62</v>
      </c>
      <c r="O38" s="22" t="s">
        <v>62</v>
      </c>
      <c r="P38" s="22" t="s">
        <v>62</v>
      </c>
      <c r="Q38" s="22" t="s">
        <v>62</v>
      </c>
      <c r="R38" s="22" t="s">
        <v>62</v>
      </c>
      <c r="S38" s="22" t="s">
        <v>62</v>
      </c>
      <c r="T38" s="29" t="s">
        <v>422</v>
      </c>
      <c r="U38" s="29" t="s">
        <v>62</v>
      </c>
      <c r="V38" s="29" t="s">
        <v>62</v>
      </c>
      <c r="W38" s="29" t="s">
        <v>62</v>
      </c>
      <c r="X38" s="29" t="s">
        <v>62</v>
      </c>
      <c r="Y38" s="29" t="s">
        <v>62</v>
      </c>
      <c r="Z38" s="29" t="s">
        <v>62</v>
      </c>
      <c r="AA38" s="32" t="s">
        <v>62</v>
      </c>
      <c r="AD38" s="268" t="s">
        <v>62</v>
      </c>
      <c r="AE38" s="29" t="s">
        <v>62</v>
      </c>
      <c r="AF38" s="29" t="s">
        <v>62</v>
      </c>
      <c r="AG38" s="29" t="s">
        <v>62</v>
      </c>
      <c r="AH38" s="29" t="s">
        <v>62</v>
      </c>
      <c r="AI38" s="29" t="s">
        <v>62</v>
      </c>
      <c r="AJ38" s="29" t="s">
        <v>62</v>
      </c>
      <c r="AK38" s="29" t="s">
        <v>62</v>
      </c>
      <c r="AL38" s="29" t="s">
        <v>62</v>
      </c>
      <c r="AM38" s="29" t="s">
        <v>62</v>
      </c>
      <c r="AN38" s="29" t="s">
        <v>62</v>
      </c>
      <c r="AO38" s="29" t="s">
        <v>62</v>
      </c>
      <c r="AP38" s="29" t="s">
        <v>62</v>
      </c>
      <c r="AQ38" s="29" t="s">
        <v>62</v>
      </c>
      <c r="AR38" s="29" t="s">
        <v>62</v>
      </c>
      <c r="AS38" s="29" t="s">
        <v>62</v>
      </c>
      <c r="AT38" s="48" t="s">
        <v>32</v>
      </c>
      <c r="AU38" s="48" t="s">
        <v>32</v>
      </c>
      <c r="AV38" s="94" t="s">
        <v>62</v>
      </c>
      <c r="CF38" s="184" t="s">
        <v>32</v>
      </c>
      <c r="CG38" s="71" t="s">
        <v>62</v>
      </c>
      <c r="CH38" s="22"/>
      <c r="CI38" s="22"/>
      <c r="CJ38" s="22"/>
      <c r="CL38" s="116" t="s">
        <v>32</v>
      </c>
      <c r="CM38" s="116" t="s">
        <v>958</v>
      </c>
      <c r="CN38" s="114"/>
      <c r="CO38" s="114" t="s">
        <v>959</v>
      </c>
      <c r="CP38" s="114"/>
      <c r="CQ38" s="115" t="s">
        <v>32</v>
      </c>
      <c r="CR38" s="188" t="s">
        <v>1140</v>
      </c>
    </row>
    <row r="39" spans="1:103" ht="15" customHeight="1">
      <c r="P39" s="183"/>
      <c r="CF39" s="184"/>
    </row>
    <row r="40" spans="1:103" s="69" customFormat="1" ht="15" customHeight="1">
      <c r="A40" s="53" t="s">
        <v>293</v>
      </c>
      <c r="B40" s="54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30"/>
      <c r="U40" s="30"/>
      <c r="V40" s="30"/>
      <c r="W40" s="30"/>
      <c r="X40" s="30"/>
      <c r="Y40" s="30"/>
      <c r="Z40" s="30"/>
      <c r="AA40" s="30"/>
      <c r="AB40" s="106"/>
      <c r="AC40" s="106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4"/>
      <c r="AU40" s="34"/>
      <c r="AV40" s="34"/>
      <c r="CF40" s="68"/>
      <c r="CH40" s="53"/>
      <c r="CI40" s="53"/>
      <c r="CJ40" s="53"/>
      <c r="CK40" s="106"/>
      <c r="CL40" s="229"/>
      <c r="CM40" s="229"/>
      <c r="CN40" s="30"/>
      <c r="CO40" s="30"/>
      <c r="CP40" s="30"/>
      <c r="CQ40" s="230"/>
      <c r="CR40" s="295"/>
      <c r="CS40" s="310"/>
      <c r="CT40" s="297"/>
      <c r="CU40" s="306"/>
      <c r="CV40" s="80"/>
      <c r="CX40" s="306"/>
      <c r="CY40" s="86"/>
    </row>
    <row r="41" spans="1:103" s="66" customFormat="1" ht="15" customHeight="1" outlineLevel="1">
      <c r="A41" s="184" t="s">
        <v>70</v>
      </c>
      <c r="B41" s="241" t="s">
        <v>248</v>
      </c>
      <c r="C41" s="78">
        <v>75</v>
      </c>
      <c r="D41" s="78"/>
      <c r="E41" s="78">
        <v>75</v>
      </c>
      <c r="F41" s="78">
        <v>75</v>
      </c>
      <c r="G41" s="78">
        <v>75</v>
      </c>
      <c r="H41" s="78">
        <v>75</v>
      </c>
      <c r="I41" s="78">
        <v>75</v>
      </c>
      <c r="J41" s="78"/>
      <c r="K41" s="78">
        <v>60</v>
      </c>
      <c r="L41" s="10" t="s">
        <v>87</v>
      </c>
      <c r="M41" s="10" t="s">
        <v>87</v>
      </c>
      <c r="N41" s="10" t="s">
        <v>87</v>
      </c>
      <c r="O41" s="186"/>
      <c r="P41" s="186"/>
      <c r="T41" s="37"/>
      <c r="U41" s="38" t="s">
        <v>425</v>
      </c>
      <c r="V41" s="37"/>
      <c r="W41" s="38" t="s">
        <v>436</v>
      </c>
      <c r="X41" s="38">
        <v>85</v>
      </c>
      <c r="Y41" s="38">
        <v>85</v>
      </c>
      <c r="Z41" s="37"/>
      <c r="AA41" s="265">
        <v>75</v>
      </c>
      <c r="AB41" s="255"/>
      <c r="AC41" s="255"/>
      <c r="AD41" s="269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U41" s="66">
        <v>85</v>
      </c>
      <c r="AV41" s="66" t="s">
        <v>632</v>
      </c>
      <c r="CF41" s="186" t="s">
        <v>793</v>
      </c>
      <c r="CG41" s="66">
        <v>95</v>
      </c>
      <c r="CH41" s="78"/>
      <c r="CI41" s="78"/>
      <c r="CJ41" s="78"/>
      <c r="CK41" s="72"/>
      <c r="CL41" s="186">
        <v>45</v>
      </c>
      <c r="CM41" s="186">
        <v>56</v>
      </c>
      <c r="CN41" s="186">
        <v>38</v>
      </c>
      <c r="CO41" s="186"/>
      <c r="CP41" s="186"/>
      <c r="CQ41" s="123">
        <v>55</v>
      </c>
      <c r="CR41" s="224">
        <v>80</v>
      </c>
      <c r="CS41" s="314"/>
      <c r="CT41" s="298"/>
      <c r="CU41" s="2"/>
      <c r="CX41" s="2"/>
      <c r="CY41" s="186"/>
    </row>
    <row r="42" spans="1:103" s="66" customFormat="1" ht="15" customHeight="1" outlineLevel="1">
      <c r="A42" s="184" t="s">
        <v>71</v>
      </c>
      <c r="B42" s="241" t="s">
        <v>248</v>
      </c>
      <c r="C42" s="78">
        <v>55</v>
      </c>
      <c r="D42" s="78"/>
      <c r="E42" s="78">
        <v>55</v>
      </c>
      <c r="F42" s="78">
        <v>55</v>
      </c>
      <c r="G42" s="78">
        <v>55</v>
      </c>
      <c r="H42" s="78">
        <v>55</v>
      </c>
      <c r="I42" s="78">
        <v>55</v>
      </c>
      <c r="J42" s="78"/>
      <c r="K42" s="78">
        <v>50</v>
      </c>
      <c r="L42" s="10" t="s">
        <v>87</v>
      </c>
      <c r="M42" s="10" t="s">
        <v>87</v>
      </c>
      <c r="N42" s="10" t="s">
        <v>87</v>
      </c>
      <c r="O42" s="186"/>
      <c r="P42" s="186"/>
      <c r="T42" s="37"/>
      <c r="U42" s="38" t="s">
        <v>426</v>
      </c>
      <c r="V42" s="37"/>
      <c r="W42" s="38" t="s">
        <v>437</v>
      </c>
      <c r="X42" s="38">
        <v>39</v>
      </c>
      <c r="Y42" s="38">
        <v>35</v>
      </c>
      <c r="Z42" s="37"/>
      <c r="AA42" s="265">
        <v>42</v>
      </c>
      <c r="AB42" s="255"/>
      <c r="AC42" s="255"/>
      <c r="AD42" s="269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U42" s="66">
        <v>60</v>
      </c>
      <c r="AV42" s="66" t="s">
        <v>633</v>
      </c>
      <c r="CF42" s="186" t="s">
        <v>794</v>
      </c>
      <c r="CG42" s="66">
        <v>72</v>
      </c>
      <c r="CH42" s="78"/>
      <c r="CI42" s="78"/>
      <c r="CJ42" s="78"/>
      <c r="CK42" s="72"/>
      <c r="CL42" s="186">
        <v>30</v>
      </c>
      <c r="CM42" s="186">
        <v>55</v>
      </c>
      <c r="CN42" s="186"/>
      <c r="CO42" s="186"/>
      <c r="CP42" s="186"/>
      <c r="CQ42" s="123">
        <v>40</v>
      </c>
      <c r="CR42" s="224">
        <v>70</v>
      </c>
      <c r="CS42" s="314"/>
      <c r="CT42" s="298"/>
      <c r="CU42" s="2"/>
      <c r="CX42" s="2"/>
      <c r="CY42" s="186"/>
    </row>
    <row r="43" spans="1:103" ht="15" customHeight="1" outlineLevel="1">
      <c r="A43" s="183" t="s">
        <v>80</v>
      </c>
      <c r="B43" s="241" t="s">
        <v>240</v>
      </c>
      <c r="C43" s="45" t="s">
        <v>72</v>
      </c>
      <c r="D43" s="45"/>
      <c r="E43" s="45" t="s">
        <v>72</v>
      </c>
      <c r="F43" s="45" t="s">
        <v>72</v>
      </c>
      <c r="G43" s="45" t="s">
        <v>72</v>
      </c>
      <c r="H43" s="45" t="s">
        <v>72</v>
      </c>
      <c r="I43" s="45" t="s">
        <v>72</v>
      </c>
      <c r="J43" s="45"/>
      <c r="K43" s="45" t="s">
        <v>72</v>
      </c>
      <c r="L43" s="10" t="s">
        <v>87</v>
      </c>
      <c r="M43" s="10" t="s">
        <v>87</v>
      </c>
      <c r="N43" s="10" t="s">
        <v>87</v>
      </c>
      <c r="O43" s="184"/>
      <c r="P43" s="184"/>
      <c r="Q43" s="65"/>
      <c r="R43" s="65"/>
      <c r="S43" s="65"/>
      <c r="T43" s="46"/>
      <c r="U43" s="46"/>
      <c r="V43" s="46"/>
      <c r="W43" s="46"/>
      <c r="X43" s="46"/>
      <c r="Y43" s="46"/>
      <c r="Z43" s="46"/>
      <c r="AA43" s="266"/>
      <c r="AB43" s="258"/>
      <c r="AC43" s="258"/>
      <c r="AD43" s="27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U43" s="48" t="s">
        <v>72</v>
      </c>
      <c r="AV43" s="94" t="s">
        <v>72</v>
      </c>
      <c r="CF43" s="184" t="s">
        <v>72</v>
      </c>
      <c r="CG43" s="181" t="s">
        <v>72</v>
      </c>
      <c r="CH43" s="45"/>
      <c r="CI43" s="45"/>
      <c r="CJ43" s="45"/>
      <c r="CO43" s="114"/>
      <c r="CP43" s="114"/>
      <c r="CQ43" s="115" t="s">
        <v>960</v>
      </c>
      <c r="CR43" s="188" t="s">
        <v>1141</v>
      </c>
    </row>
    <row r="44" spans="1:103" ht="15" customHeight="1" outlineLevel="1">
      <c r="A44" s="183" t="s">
        <v>81</v>
      </c>
      <c r="B44" s="241" t="s">
        <v>240</v>
      </c>
      <c r="C44" s="22" t="s">
        <v>73</v>
      </c>
      <c r="D44" s="22"/>
      <c r="E44" s="22" t="s">
        <v>72</v>
      </c>
      <c r="F44" s="22" t="s">
        <v>73</v>
      </c>
      <c r="G44" s="22" t="s">
        <v>73</v>
      </c>
      <c r="H44" s="22" t="s">
        <v>72</v>
      </c>
      <c r="I44" s="22" t="s">
        <v>72</v>
      </c>
      <c r="J44" s="22"/>
      <c r="K44" s="22" t="s">
        <v>73</v>
      </c>
      <c r="L44" s="10" t="s">
        <v>87</v>
      </c>
      <c r="M44" s="10" t="s">
        <v>87</v>
      </c>
      <c r="N44" s="10" t="s">
        <v>87</v>
      </c>
      <c r="P44" s="183"/>
      <c r="AU44" s="48" t="s">
        <v>73</v>
      </c>
      <c r="AV44" s="94" t="s">
        <v>73</v>
      </c>
      <c r="CF44" s="184" t="s">
        <v>73</v>
      </c>
      <c r="CG44" s="181" t="s">
        <v>72</v>
      </c>
      <c r="CH44" s="22"/>
      <c r="CI44" s="22"/>
      <c r="CJ44" s="22"/>
      <c r="CO44" s="114"/>
      <c r="CP44" s="114"/>
      <c r="CQ44" s="115" t="s">
        <v>961</v>
      </c>
      <c r="CR44" s="188" t="s">
        <v>1141</v>
      </c>
    </row>
    <row r="45" spans="1:103" ht="15" customHeight="1">
      <c r="N45" s="9"/>
      <c r="P45" s="183"/>
      <c r="CF45" s="184"/>
    </row>
    <row r="46" spans="1:103" s="69" customFormat="1" ht="15" customHeight="1">
      <c r="A46" s="53" t="s">
        <v>34</v>
      </c>
      <c r="B46" s="54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30"/>
      <c r="U46" s="30"/>
      <c r="V46" s="30"/>
      <c r="W46" s="30"/>
      <c r="X46" s="30"/>
      <c r="Y46" s="30"/>
      <c r="Z46" s="30"/>
      <c r="AA46" s="30"/>
      <c r="AB46" s="106"/>
      <c r="AC46" s="106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4"/>
      <c r="AU46" s="34"/>
      <c r="AV46" s="34" t="s">
        <v>634</v>
      </c>
      <c r="CF46" s="68"/>
      <c r="CH46" s="53"/>
      <c r="CI46" s="53"/>
      <c r="CJ46" s="53"/>
      <c r="CK46" s="106"/>
      <c r="CL46" s="229"/>
      <c r="CM46" s="229"/>
      <c r="CN46" s="30"/>
      <c r="CO46" s="30"/>
      <c r="CP46" s="30"/>
      <c r="CQ46" s="230"/>
      <c r="CR46" s="295"/>
      <c r="CS46" s="310"/>
      <c r="CT46" s="297"/>
      <c r="CU46" s="306"/>
      <c r="CV46" s="80"/>
      <c r="CX46" s="306"/>
      <c r="CY46" s="86"/>
    </row>
    <row r="47" spans="1:103" s="66" customFormat="1" ht="15" customHeight="1" outlineLevel="1">
      <c r="A47" s="184" t="s">
        <v>82</v>
      </c>
      <c r="B47" s="245" t="s">
        <v>249</v>
      </c>
      <c r="C47" s="223">
        <v>2000</v>
      </c>
      <c r="D47" s="223"/>
      <c r="E47" s="223">
        <v>4000</v>
      </c>
      <c r="F47" s="223">
        <v>600</v>
      </c>
      <c r="G47" s="10"/>
      <c r="H47" s="223">
        <v>1300</v>
      </c>
      <c r="I47" s="10"/>
      <c r="J47" s="10"/>
      <c r="K47" s="10"/>
      <c r="L47" s="223">
        <v>1500</v>
      </c>
      <c r="M47" s="10"/>
      <c r="N47" s="223">
        <v>1200</v>
      </c>
      <c r="O47" s="186"/>
      <c r="P47" s="186"/>
      <c r="T47" s="37"/>
      <c r="U47" s="37"/>
      <c r="V47" s="37"/>
      <c r="W47" s="37"/>
      <c r="X47" s="37"/>
      <c r="Y47" s="37"/>
      <c r="Z47" s="37"/>
      <c r="AA47" s="260"/>
      <c r="AB47" s="255"/>
      <c r="AC47" s="255"/>
      <c r="AD47" s="269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66">
        <v>5200</v>
      </c>
      <c r="AU47" s="39" t="s">
        <v>550</v>
      </c>
      <c r="AV47" s="222" t="s">
        <v>635</v>
      </c>
      <c r="CF47" s="186"/>
      <c r="CH47" s="10"/>
      <c r="CI47" s="10"/>
      <c r="CJ47" s="10"/>
      <c r="CK47" s="72"/>
      <c r="CL47" s="186"/>
      <c r="CM47" s="186">
        <v>1500</v>
      </c>
      <c r="CN47" s="186"/>
      <c r="CO47" s="223"/>
      <c r="CP47" s="223">
        <v>2000</v>
      </c>
      <c r="CQ47" s="122"/>
      <c r="CR47" s="224" t="s">
        <v>1139</v>
      </c>
      <c r="CS47" s="314"/>
      <c r="CT47" s="298"/>
      <c r="CU47" s="2"/>
      <c r="CX47" s="2"/>
      <c r="CY47" s="186"/>
    </row>
    <row r="48" spans="1:103" s="66" customFormat="1" ht="15" customHeight="1" outlineLevel="1">
      <c r="A48" s="184" t="s">
        <v>83</v>
      </c>
      <c r="B48" s="245" t="s">
        <v>249</v>
      </c>
      <c r="C48" s="223">
        <v>800</v>
      </c>
      <c r="D48" s="223"/>
      <c r="E48" s="10"/>
      <c r="F48" s="10"/>
      <c r="G48" s="10"/>
      <c r="H48" s="223">
        <v>300</v>
      </c>
      <c r="I48" s="10"/>
      <c r="J48" s="10"/>
      <c r="K48" s="10" t="s">
        <v>87</v>
      </c>
      <c r="L48" s="186" t="s">
        <v>137</v>
      </c>
      <c r="M48" s="10" t="s">
        <v>87</v>
      </c>
      <c r="N48" s="186">
        <v>600</v>
      </c>
      <c r="O48" s="186"/>
      <c r="P48" s="186"/>
      <c r="T48" s="37"/>
      <c r="U48" s="37"/>
      <c r="V48" s="37"/>
      <c r="W48" s="37"/>
      <c r="X48" s="37"/>
      <c r="Y48" s="37"/>
      <c r="Z48" s="37"/>
      <c r="AA48" s="260"/>
      <c r="AB48" s="255"/>
      <c r="AC48" s="255"/>
      <c r="AD48" s="269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V48" s="49" t="s">
        <v>101</v>
      </c>
      <c r="CF48" s="186"/>
      <c r="CH48" s="10"/>
      <c r="CI48" s="10"/>
      <c r="CJ48" s="10"/>
      <c r="CK48" s="72"/>
      <c r="CL48" s="186"/>
      <c r="CM48" s="186"/>
      <c r="CN48" s="186"/>
      <c r="CO48" s="223"/>
      <c r="CP48" s="223">
        <v>800</v>
      </c>
      <c r="CQ48" s="122"/>
      <c r="CR48" s="224" t="s">
        <v>1142</v>
      </c>
      <c r="CS48" s="314"/>
      <c r="CT48" s="298"/>
      <c r="CU48" s="2"/>
      <c r="CX48" s="2"/>
      <c r="CY48" s="186"/>
    </row>
    <row r="49" spans="1:103" s="66" customFormat="1" ht="15" customHeight="1" outlineLevel="1">
      <c r="A49" s="184" t="s">
        <v>84</v>
      </c>
      <c r="B49" s="245" t="s">
        <v>249</v>
      </c>
      <c r="C49" s="186">
        <v>4000</v>
      </c>
      <c r="D49" s="186"/>
      <c r="E49" s="223">
        <v>18000</v>
      </c>
      <c r="F49" s="79">
        <v>2000</v>
      </c>
      <c r="G49" s="10"/>
      <c r="H49" s="223">
        <v>500</v>
      </c>
      <c r="I49" s="10"/>
      <c r="J49" s="10"/>
      <c r="K49" s="10" t="s">
        <v>87</v>
      </c>
      <c r="L49" s="186" t="s">
        <v>137</v>
      </c>
      <c r="M49" s="10" t="s">
        <v>87</v>
      </c>
      <c r="N49" s="186">
        <v>680</v>
      </c>
      <c r="O49" s="186"/>
      <c r="P49" s="186"/>
      <c r="T49" s="37"/>
      <c r="U49" s="37"/>
      <c r="V49" s="37"/>
      <c r="W49" s="37"/>
      <c r="X49" s="37"/>
      <c r="Y49" s="37"/>
      <c r="Z49" s="37"/>
      <c r="AA49" s="260"/>
      <c r="AB49" s="255"/>
      <c r="AC49" s="255"/>
      <c r="AD49" s="269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V49" s="66" t="s">
        <v>636</v>
      </c>
      <c r="CF49" s="186"/>
      <c r="CH49" s="10"/>
      <c r="CI49" s="10"/>
      <c r="CJ49" s="10"/>
      <c r="CK49" s="72"/>
      <c r="CL49" s="186"/>
      <c r="CM49" s="186" t="s">
        <v>962</v>
      </c>
      <c r="CN49" s="186"/>
      <c r="CO49" s="186"/>
      <c r="CP49" s="186">
        <v>4000</v>
      </c>
      <c r="CQ49" s="119"/>
      <c r="CR49" s="224" t="s">
        <v>1142</v>
      </c>
      <c r="CS49" s="314"/>
      <c r="CT49" s="298"/>
      <c r="CU49" s="2"/>
      <c r="CX49" s="2"/>
      <c r="CY49" s="186"/>
    </row>
    <row r="50" spans="1:103" ht="15" customHeight="1" outlineLevel="1">
      <c r="A50" s="183" t="s">
        <v>85</v>
      </c>
      <c r="B50" s="245" t="s">
        <v>249</v>
      </c>
      <c r="C50" s="183" t="s">
        <v>66</v>
      </c>
      <c r="E50" s="183" t="s">
        <v>236</v>
      </c>
      <c r="F50" s="183" t="s">
        <v>66</v>
      </c>
      <c r="G50" s="183" t="s">
        <v>66</v>
      </c>
      <c r="H50" s="183" t="s">
        <v>66</v>
      </c>
      <c r="I50" s="183" t="s">
        <v>66</v>
      </c>
      <c r="K50" s="183" t="s">
        <v>66</v>
      </c>
      <c r="L50" s="183" t="s">
        <v>137</v>
      </c>
      <c r="M50" s="10" t="s">
        <v>87</v>
      </c>
      <c r="N50" s="183" t="s">
        <v>66</v>
      </c>
      <c r="P50" s="183"/>
      <c r="AU50" s="181" t="s">
        <v>551</v>
      </c>
      <c r="AV50" s="65" t="s">
        <v>66</v>
      </c>
      <c r="CF50" s="184"/>
      <c r="CM50" s="184" t="s">
        <v>963</v>
      </c>
      <c r="CR50" s="188" t="s">
        <v>1143</v>
      </c>
    </row>
    <row r="51" spans="1:103" ht="15" customHeight="1">
      <c r="B51" s="245"/>
      <c r="M51" s="10"/>
      <c r="P51" s="183"/>
      <c r="AV51" s="50"/>
      <c r="CF51" s="184"/>
    </row>
    <row r="52" spans="1:103" s="69" customFormat="1" ht="15" customHeight="1">
      <c r="A52" s="53" t="s">
        <v>146</v>
      </c>
      <c r="B52" s="54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30"/>
      <c r="U52" s="30"/>
      <c r="V52" s="30"/>
      <c r="W52" s="30"/>
      <c r="X52" s="30"/>
      <c r="Y52" s="30"/>
      <c r="Z52" s="30"/>
      <c r="AA52" s="30"/>
      <c r="AB52" s="106"/>
      <c r="AC52" s="106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4"/>
      <c r="AU52" s="34"/>
      <c r="AV52" s="34"/>
      <c r="AY52" s="69" t="s">
        <v>668</v>
      </c>
      <c r="CF52" s="68"/>
      <c r="CH52" s="53"/>
      <c r="CI52" s="53"/>
      <c r="CJ52" s="53"/>
      <c r="CK52" s="106"/>
      <c r="CL52" s="229"/>
      <c r="CM52" s="229"/>
      <c r="CN52" s="30"/>
      <c r="CO52" s="30"/>
      <c r="CP52" s="30"/>
      <c r="CQ52" s="230"/>
      <c r="CR52" s="295"/>
      <c r="CS52" s="310"/>
      <c r="CT52" s="297"/>
      <c r="CU52" s="306"/>
      <c r="CV52" s="80"/>
      <c r="CX52" s="306"/>
      <c r="CY52" s="86"/>
    </row>
    <row r="53" spans="1:103" ht="15" customHeight="1" outlineLevel="1">
      <c r="A53" s="181" t="s">
        <v>76</v>
      </c>
      <c r="B53" s="245" t="s">
        <v>249</v>
      </c>
      <c r="C53" s="185" t="s">
        <v>210</v>
      </c>
      <c r="D53" s="185"/>
      <c r="E53" s="10" t="s">
        <v>101</v>
      </c>
      <c r="F53" s="10" t="s">
        <v>101</v>
      </c>
      <c r="G53" s="10" t="s">
        <v>101</v>
      </c>
      <c r="H53" s="10" t="s">
        <v>101</v>
      </c>
      <c r="M53" s="10"/>
      <c r="O53" s="181" t="s">
        <v>350</v>
      </c>
      <c r="P53" s="181" t="s">
        <v>210</v>
      </c>
      <c r="R53" s="181" t="s">
        <v>351</v>
      </c>
      <c r="S53" s="181" t="s">
        <v>210</v>
      </c>
      <c r="AV53" s="49" t="s">
        <v>101</v>
      </c>
      <c r="CF53" s="184"/>
      <c r="CL53" s="184" t="s">
        <v>964</v>
      </c>
      <c r="CM53" s="184" t="s">
        <v>964</v>
      </c>
      <c r="CO53" s="185"/>
      <c r="CP53" s="185"/>
      <c r="CR53" s="188" t="s">
        <v>1139</v>
      </c>
    </row>
    <row r="54" spans="1:103" ht="15" customHeight="1" outlineLevel="1">
      <c r="A54" s="181" t="s">
        <v>75</v>
      </c>
      <c r="B54" s="245" t="s">
        <v>249</v>
      </c>
      <c r="C54" s="183" t="s">
        <v>209</v>
      </c>
      <c r="E54" s="10" t="s">
        <v>101</v>
      </c>
      <c r="F54" s="10" t="s">
        <v>101</v>
      </c>
      <c r="G54" s="10" t="s">
        <v>101</v>
      </c>
      <c r="H54" s="10" t="s">
        <v>101</v>
      </c>
      <c r="M54" s="10"/>
      <c r="O54" s="181" t="s">
        <v>352</v>
      </c>
      <c r="P54" s="66" t="s">
        <v>353</v>
      </c>
      <c r="R54" s="181" t="s">
        <v>354</v>
      </c>
      <c r="S54" s="181" t="s">
        <v>355</v>
      </c>
      <c r="AV54" s="49" t="s">
        <v>101</v>
      </c>
      <c r="CF54" s="184"/>
      <c r="CO54" s="185"/>
      <c r="CP54" s="185"/>
      <c r="CR54" s="188" t="s">
        <v>1139</v>
      </c>
    </row>
    <row r="55" spans="1:103" s="66" customFormat="1" ht="15" customHeight="1" outlineLevel="1">
      <c r="A55" s="65" t="s">
        <v>168</v>
      </c>
      <c r="B55" s="244" t="s">
        <v>247</v>
      </c>
      <c r="C55" s="66">
        <v>151</v>
      </c>
      <c r="E55" s="10" t="s">
        <v>101</v>
      </c>
      <c r="F55" s="10" t="s">
        <v>101</v>
      </c>
      <c r="G55" s="10" t="s">
        <v>101</v>
      </c>
      <c r="H55" s="10" t="s">
        <v>101</v>
      </c>
      <c r="I55" s="186"/>
      <c r="J55" s="186"/>
      <c r="K55" s="186"/>
      <c r="L55" s="186"/>
      <c r="M55" s="10"/>
      <c r="N55" s="186"/>
      <c r="O55" s="186">
        <v>485</v>
      </c>
      <c r="P55" s="186">
        <v>500</v>
      </c>
      <c r="R55" s="66">
        <v>110</v>
      </c>
      <c r="S55" s="66">
        <v>60</v>
      </c>
      <c r="T55" s="37"/>
      <c r="U55" s="37"/>
      <c r="V55" s="37"/>
      <c r="W55" s="37"/>
      <c r="X55" s="37"/>
      <c r="Y55" s="37"/>
      <c r="Z55" s="37"/>
      <c r="AA55" s="260"/>
      <c r="AB55" s="255"/>
      <c r="AC55" s="255"/>
      <c r="AD55" s="269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V55" s="49" t="s">
        <v>101</v>
      </c>
      <c r="CF55" s="186"/>
      <c r="CH55" s="186"/>
      <c r="CI55" s="186"/>
      <c r="CJ55" s="186"/>
      <c r="CK55" s="72"/>
      <c r="CL55" s="181"/>
      <c r="CM55" s="181"/>
      <c r="CN55" s="181"/>
      <c r="CO55" s="185"/>
      <c r="CP55" s="185"/>
      <c r="CQ55" s="112"/>
      <c r="CR55" s="188" t="s">
        <v>1139</v>
      </c>
      <c r="CS55" s="311"/>
      <c r="CT55" s="298"/>
      <c r="CU55" s="2"/>
      <c r="CX55" s="2"/>
      <c r="CY55" s="186"/>
    </row>
    <row r="56" spans="1:103" ht="15" customHeight="1" outlineLevel="1">
      <c r="A56" s="181" t="s">
        <v>169</v>
      </c>
      <c r="B56" s="245" t="s">
        <v>249</v>
      </c>
      <c r="C56" s="65" t="s">
        <v>156</v>
      </c>
      <c r="D56" s="65"/>
      <c r="E56" s="10" t="s">
        <v>101</v>
      </c>
      <c r="F56" s="10" t="s">
        <v>101</v>
      </c>
      <c r="G56" s="10" t="s">
        <v>101</v>
      </c>
      <c r="H56" s="10" t="s">
        <v>101</v>
      </c>
      <c r="M56" s="10"/>
      <c r="O56" s="181" t="s">
        <v>356</v>
      </c>
      <c r="P56" s="181" t="s">
        <v>357</v>
      </c>
      <c r="R56" s="181" t="s">
        <v>358</v>
      </c>
      <c r="S56" s="181" t="s">
        <v>359</v>
      </c>
      <c r="AV56" s="49" t="s">
        <v>101</v>
      </c>
      <c r="CF56" s="184"/>
      <c r="CO56" s="185"/>
      <c r="CP56" s="185"/>
      <c r="CQ56" s="112"/>
      <c r="CR56" s="188" t="s">
        <v>1139</v>
      </c>
    </row>
    <row r="57" spans="1:103" ht="15" customHeight="1" outlineLevel="1">
      <c r="A57" s="181" t="s">
        <v>170</v>
      </c>
      <c r="B57" s="245" t="s">
        <v>249</v>
      </c>
      <c r="C57" s="65" t="s">
        <v>160</v>
      </c>
      <c r="D57" s="65"/>
      <c r="E57" s="10" t="s">
        <v>101</v>
      </c>
      <c r="F57" s="10" t="s">
        <v>101</v>
      </c>
      <c r="G57" s="10" t="s">
        <v>101</v>
      </c>
      <c r="H57" s="10" t="s">
        <v>101</v>
      </c>
      <c r="M57" s="10"/>
      <c r="O57" s="65" t="s">
        <v>160</v>
      </c>
      <c r="P57" s="65" t="s">
        <v>360</v>
      </c>
      <c r="R57" s="65" t="s">
        <v>160</v>
      </c>
      <c r="S57" s="65" t="s">
        <v>160</v>
      </c>
      <c r="AV57" s="49" t="s">
        <v>101</v>
      </c>
      <c r="CF57" s="184"/>
      <c r="CN57" s="184"/>
      <c r="CO57" s="185"/>
      <c r="CP57" s="185"/>
      <c r="CQ57" s="112"/>
      <c r="CR57" s="188" t="s">
        <v>1139</v>
      </c>
    </row>
    <row r="58" spans="1:103" ht="15" customHeight="1" outlineLevel="1">
      <c r="A58" s="181" t="s">
        <v>161</v>
      </c>
      <c r="B58" s="245" t="s">
        <v>249</v>
      </c>
      <c r="C58" s="65" t="s">
        <v>147</v>
      </c>
      <c r="D58" s="65"/>
      <c r="E58" s="10" t="s">
        <v>101</v>
      </c>
      <c r="F58" s="10" t="s">
        <v>101</v>
      </c>
      <c r="G58" s="10" t="s">
        <v>101</v>
      </c>
      <c r="H58" s="10" t="s">
        <v>101</v>
      </c>
      <c r="M58" s="10"/>
      <c r="O58" s="181" t="s">
        <v>361</v>
      </c>
      <c r="P58" s="181" t="s">
        <v>362</v>
      </c>
      <c r="R58" s="181" t="s">
        <v>363</v>
      </c>
      <c r="S58" s="181" t="s">
        <v>362</v>
      </c>
      <c r="AV58" s="49" t="s">
        <v>101</v>
      </c>
      <c r="CF58" s="184"/>
      <c r="CO58" s="185"/>
      <c r="CP58" s="185"/>
      <c r="CQ58" s="112"/>
      <c r="CR58" s="188" t="s">
        <v>1139</v>
      </c>
    </row>
    <row r="59" spans="1:103" ht="15" customHeight="1" outlineLevel="1">
      <c r="A59" s="181" t="s">
        <v>171</v>
      </c>
      <c r="B59" s="245" t="s">
        <v>249</v>
      </c>
      <c r="C59" s="181" t="s">
        <v>211</v>
      </c>
      <c r="D59" s="181"/>
      <c r="E59" s="10" t="s">
        <v>101</v>
      </c>
      <c r="F59" s="10" t="s">
        <v>101</v>
      </c>
      <c r="G59" s="10" t="s">
        <v>101</v>
      </c>
      <c r="H59" s="10" t="s">
        <v>101</v>
      </c>
      <c r="M59" s="10"/>
      <c r="O59" s="181" t="s">
        <v>364</v>
      </c>
      <c r="P59" s="197" t="s">
        <v>365</v>
      </c>
      <c r="S59" s="66"/>
      <c r="AV59" s="49" t="s">
        <v>101</v>
      </c>
      <c r="CF59" s="184"/>
      <c r="CO59" s="185"/>
      <c r="CP59" s="185"/>
      <c r="CQ59" s="183"/>
      <c r="CR59" s="188" t="s">
        <v>1139</v>
      </c>
    </row>
    <row r="60" spans="1:103" s="66" customFormat="1" ht="15" customHeight="1" outlineLevel="1">
      <c r="A60" s="65" t="s">
        <v>166</v>
      </c>
      <c r="B60" s="241" t="s">
        <v>248</v>
      </c>
      <c r="C60" s="66">
        <v>40</v>
      </c>
      <c r="E60" s="10" t="s">
        <v>101</v>
      </c>
      <c r="F60" s="10" t="s">
        <v>101</v>
      </c>
      <c r="G60" s="10" t="s">
        <v>101</v>
      </c>
      <c r="H60" s="10" t="s">
        <v>101</v>
      </c>
      <c r="I60" s="186"/>
      <c r="J60" s="186"/>
      <c r="K60" s="186"/>
      <c r="L60" s="186"/>
      <c r="M60" s="10"/>
      <c r="N60" s="186"/>
      <c r="O60" s="186">
        <v>52</v>
      </c>
      <c r="P60" s="186">
        <v>40</v>
      </c>
      <c r="S60" s="66">
        <v>40</v>
      </c>
      <c r="T60" s="37"/>
      <c r="U60" s="37"/>
      <c r="V60" s="37"/>
      <c r="W60" s="37"/>
      <c r="X60" s="37"/>
      <c r="Y60" s="37"/>
      <c r="Z60" s="37"/>
      <c r="AA60" s="260"/>
      <c r="AB60" s="255"/>
      <c r="AC60" s="255"/>
      <c r="AD60" s="269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V60" s="49" t="s">
        <v>101</v>
      </c>
      <c r="CF60" s="186"/>
      <c r="CH60" s="186"/>
      <c r="CI60" s="186"/>
      <c r="CJ60" s="186"/>
      <c r="CK60" s="72"/>
      <c r="CL60" s="181"/>
      <c r="CM60" s="181"/>
      <c r="CN60" s="181"/>
      <c r="CO60" s="185"/>
      <c r="CP60" s="185"/>
      <c r="CQ60" s="112"/>
      <c r="CR60" s="188" t="s">
        <v>1139</v>
      </c>
      <c r="CS60" s="311"/>
      <c r="CT60" s="298"/>
      <c r="CU60" s="2"/>
      <c r="CX60" s="2"/>
      <c r="CY60" s="186"/>
    </row>
    <row r="61" spans="1:103" s="66" customFormat="1" ht="15" customHeight="1" outlineLevel="1">
      <c r="A61" s="65" t="s">
        <v>222</v>
      </c>
      <c r="B61" s="241" t="s">
        <v>248</v>
      </c>
      <c r="C61" s="66" t="s">
        <v>101</v>
      </c>
      <c r="E61" s="10" t="s">
        <v>101</v>
      </c>
      <c r="F61" s="10" t="s">
        <v>101</v>
      </c>
      <c r="G61" s="10" t="s">
        <v>101</v>
      </c>
      <c r="H61" s="10" t="s">
        <v>101</v>
      </c>
      <c r="I61" s="186"/>
      <c r="J61" s="186"/>
      <c r="K61" s="186"/>
      <c r="L61" s="186"/>
      <c r="M61" s="10"/>
      <c r="N61" s="186"/>
      <c r="O61" s="66" t="s">
        <v>101</v>
      </c>
      <c r="P61" s="186" t="s">
        <v>101</v>
      </c>
      <c r="R61" s="66" t="s">
        <v>101</v>
      </c>
      <c r="S61" s="66" t="s">
        <v>101</v>
      </c>
      <c r="T61" s="37"/>
      <c r="U61" s="37"/>
      <c r="V61" s="37"/>
      <c r="W61" s="37"/>
      <c r="X61" s="37"/>
      <c r="Y61" s="37"/>
      <c r="Z61" s="37"/>
      <c r="AA61" s="260"/>
      <c r="AB61" s="255"/>
      <c r="AC61" s="255"/>
      <c r="AD61" s="269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V61" s="49" t="s">
        <v>101</v>
      </c>
      <c r="CF61" s="186"/>
      <c r="CH61" s="186"/>
      <c r="CI61" s="186"/>
      <c r="CJ61" s="186"/>
      <c r="CK61" s="72"/>
      <c r="CL61" s="181"/>
      <c r="CM61" s="181"/>
      <c r="CN61" s="181"/>
      <c r="CO61" s="185"/>
      <c r="CP61" s="185"/>
      <c r="CQ61" s="112"/>
      <c r="CR61" s="188" t="s">
        <v>1139</v>
      </c>
      <c r="CS61" s="311"/>
      <c r="CT61" s="298"/>
      <c r="CU61" s="2"/>
      <c r="CX61" s="2"/>
      <c r="CY61" s="186"/>
    </row>
    <row r="62" spans="1:103" s="66" customFormat="1" ht="15" customHeight="1" outlineLevel="1">
      <c r="A62" s="65" t="s">
        <v>167</v>
      </c>
      <c r="B62" s="241" t="s">
        <v>248</v>
      </c>
      <c r="C62" s="66">
        <v>65</v>
      </c>
      <c r="E62" s="10" t="s">
        <v>101</v>
      </c>
      <c r="F62" s="10" t="s">
        <v>101</v>
      </c>
      <c r="G62" s="10" t="s">
        <v>101</v>
      </c>
      <c r="H62" s="10" t="s">
        <v>101</v>
      </c>
      <c r="I62" s="186"/>
      <c r="J62" s="186"/>
      <c r="K62" s="186"/>
      <c r="L62" s="186"/>
      <c r="M62" s="10"/>
      <c r="N62" s="186"/>
      <c r="O62" s="66" t="s">
        <v>366</v>
      </c>
      <c r="P62" s="186" t="s">
        <v>367</v>
      </c>
      <c r="R62" s="66" t="s">
        <v>368</v>
      </c>
      <c r="S62" s="66">
        <v>65</v>
      </c>
      <c r="T62" s="37"/>
      <c r="U62" s="37"/>
      <c r="V62" s="37"/>
      <c r="W62" s="37"/>
      <c r="X62" s="37"/>
      <c r="Y62" s="37"/>
      <c r="Z62" s="37"/>
      <c r="AA62" s="260"/>
      <c r="AB62" s="255"/>
      <c r="AC62" s="255"/>
      <c r="AD62" s="269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V62" s="49" t="s">
        <v>101</v>
      </c>
      <c r="CF62" s="186"/>
      <c r="CH62" s="186"/>
      <c r="CI62" s="186"/>
      <c r="CJ62" s="186"/>
      <c r="CK62" s="72"/>
      <c r="CL62" s="181"/>
      <c r="CM62" s="181"/>
      <c r="CN62" s="181"/>
      <c r="CO62" s="185"/>
      <c r="CP62" s="185"/>
      <c r="CQ62" s="183"/>
      <c r="CR62" s="188" t="s">
        <v>1139</v>
      </c>
      <c r="CS62" s="311"/>
      <c r="CT62" s="298"/>
      <c r="CU62" s="2"/>
      <c r="CX62" s="2"/>
      <c r="CY62" s="186"/>
    </row>
    <row r="63" spans="1:103" s="66" customFormat="1" ht="15" customHeight="1" outlineLevel="1">
      <c r="A63" s="65" t="s">
        <v>219</v>
      </c>
      <c r="B63" s="241" t="s">
        <v>248</v>
      </c>
      <c r="C63" s="66" t="s">
        <v>101</v>
      </c>
      <c r="E63" s="10" t="s">
        <v>101</v>
      </c>
      <c r="F63" s="10" t="s">
        <v>101</v>
      </c>
      <c r="G63" s="10" t="s">
        <v>101</v>
      </c>
      <c r="H63" s="10" t="s">
        <v>101</v>
      </c>
      <c r="I63" s="186"/>
      <c r="J63" s="186"/>
      <c r="K63" s="186"/>
      <c r="L63" s="186"/>
      <c r="M63" s="10"/>
      <c r="N63" s="186"/>
      <c r="O63" s="66" t="s">
        <v>101</v>
      </c>
      <c r="P63" s="186" t="s">
        <v>101</v>
      </c>
      <c r="R63" s="66" t="s">
        <v>101</v>
      </c>
      <c r="S63" s="66" t="s">
        <v>101</v>
      </c>
      <c r="T63" s="37"/>
      <c r="U63" s="37"/>
      <c r="V63" s="37"/>
      <c r="W63" s="37"/>
      <c r="X63" s="37"/>
      <c r="Y63" s="37"/>
      <c r="Z63" s="37"/>
      <c r="AA63" s="260"/>
      <c r="AB63" s="255"/>
      <c r="AC63" s="255"/>
      <c r="AD63" s="269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V63" s="49" t="s">
        <v>101</v>
      </c>
      <c r="CF63" s="186"/>
      <c r="CH63" s="186"/>
      <c r="CI63" s="186"/>
      <c r="CJ63" s="186"/>
      <c r="CK63" s="72"/>
      <c r="CL63" s="181"/>
      <c r="CM63" s="181"/>
      <c r="CN63" s="181"/>
      <c r="CO63" s="185"/>
      <c r="CP63" s="185"/>
      <c r="CQ63" s="183"/>
      <c r="CR63" s="188" t="s">
        <v>1139</v>
      </c>
      <c r="CS63" s="311"/>
      <c r="CT63" s="298"/>
      <c r="CU63" s="2"/>
      <c r="CX63" s="2"/>
      <c r="CY63" s="186"/>
    </row>
    <row r="64" spans="1:103" ht="15" customHeight="1" outlineLevel="1">
      <c r="A64" s="181" t="s">
        <v>223</v>
      </c>
      <c r="B64" s="245"/>
      <c r="C64" s="66" t="s">
        <v>101</v>
      </c>
      <c r="D64" s="66"/>
      <c r="E64" s="10" t="s">
        <v>101</v>
      </c>
      <c r="F64" s="10" t="s">
        <v>101</v>
      </c>
      <c r="G64" s="10" t="s">
        <v>101</v>
      </c>
      <c r="H64" s="10" t="s">
        <v>101</v>
      </c>
      <c r="M64" s="10"/>
      <c r="O64" s="66" t="s">
        <v>101</v>
      </c>
      <c r="P64" s="186" t="s">
        <v>101</v>
      </c>
      <c r="R64" s="66" t="s">
        <v>101</v>
      </c>
      <c r="S64" s="66" t="s">
        <v>101</v>
      </c>
      <c r="AV64" s="49" t="s">
        <v>101</v>
      </c>
      <c r="CF64" s="184"/>
      <c r="CO64" s="185"/>
      <c r="CP64" s="185"/>
      <c r="CQ64" s="183"/>
      <c r="CR64" s="188" t="s">
        <v>1139</v>
      </c>
    </row>
    <row r="65" spans="1:103" s="66" customFormat="1" ht="15" customHeight="1" outlineLevel="1">
      <c r="A65" s="65" t="s">
        <v>220</v>
      </c>
      <c r="B65" s="241" t="s">
        <v>248</v>
      </c>
      <c r="C65" s="66" t="s">
        <v>101</v>
      </c>
      <c r="E65" s="10" t="s">
        <v>101</v>
      </c>
      <c r="F65" s="10" t="s">
        <v>101</v>
      </c>
      <c r="G65" s="10" t="s">
        <v>101</v>
      </c>
      <c r="H65" s="10" t="s">
        <v>101</v>
      </c>
      <c r="I65" s="186"/>
      <c r="J65" s="186"/>
      <c r="K65" s="186"/>
      <c r="L65" s="186"/>
      <c r="M65" s="10"/>
      <c r="N65" s="186"/>
      <c r="O65" s="66" t="s">
        <v>101</v>
      </c>
      <c r="P65" s="186" t="s">
        <v>101</v>
      </c>
      <c r="R65" s="66" t="s">
        <v>101</v>
      </c>
      <c r="S65" s="66" t="s">
        <v>101</v>
      </c>
      <c r="T65" s="37"/>
      <c r="U65" s="37"/>
      <c r="V65" s="37"/>
      <c r="W65" s="37"/>
      <c r="X65" s="37"/>
      <c r="Y65" s="37"/>
      <c r="Z65" s="37"/>
      <c r="AA65" s="260"/>
      <c r="AB65" s="255"/>
      <c r="AC65" s="255"/>
      <c r="AD65" s="269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V65" s="49" t="s">
        <v>101</v>
      </c>
      <c r="CF65" s="186"/>
      <c r="CH65" s="186"/>
      <c r="CI65" s="186"/>
      <c r="CJ65" s="186"/>
      <c r="CK65" s="72"/>
      <c r="CL65" s="181"/>
      <c r="CM65" s="181"/>
      <c r="CN65" s="181"/>
      <c r="CO65" s="185"/>
      <c r="CP65" s="185"/>
      <c r="CQ65" s="183"/>
      <c r="CR65" s="188" t="s">
        <v>1139</v>
      </c>
      <c r="CS65" s="311"/>
      <c r="CT65" s="298"/>
      <c r="CU65" s="2"/>
      <c r="CX65" s="2"/>
      <c r="CY65" s="186"/>
    </row>
    <row r="66" spans="1:103" s="66" customFormat="1" ht="15" customHeight="1" outlineLevel="1">
      <c r="A66" s="65" t="s">
        <v>221</v>
      </c>
      <c r="B66" s="241" t="s">
        <v>248</v>
      </c>
      <c r="C66" s="66" t="s">
        <v>101</v>
      </c>
      <c r="E66" s="10" t="s">
        <v>101</v>
      </c>
      <c r="F66" s="10" t="s">
        <v>101</v>
      </c>
      <c r="G66" s="10" t="s">
        <v>101</v>
      </c>
      <c r="H66" s="10" t="s">
        <v>101</v>
      </c>
      <c r="I66" s="186"/>
      <c r="J66" s="186"/>
      <c r="K66" s="186"/>
      <c r="L66" s="186"/>
      <c r="M66" s="10"/>
      <c r="N66" s="186"/>
      <c r="O66" s="66" t="s">
        <v>101</v>
      </c>
      <c r="P66" s="186" t="s">
        <v>101</v>
      </c>
      <c r="R66" s="66" t="s">
        <v>101</v>
      </c>
      <c r="S66" s="66" t="s">
        <v>101</v>
      </c>
      <c r="T66" s="37"/>
      <c r="U66" s="37"/>
      <c r="V66" s="37"/>
      <c r="W66" s="37"/>
      <c r="X66" s="37"/>
      <c r="Y66" s="37"/>
      <c r="Z66" s="37"/>
      <c r="AA66" s="260"/>
      <c r="AB66" s="255"/>
      <c r="AC66" s="255"/>
      <c r="AD66" s="269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V66" s="49" t="s">
        <v>101</v>
      </c>
      <c r="CF66" s="186"/>
      <c r="CH66" s="186"/>
      <c r="CI66" s="186"/>
      <c r="CJ66" s="186"/>
      <c r="CK66" s="72"/>
      <c r="CL66" s="181"/>
      <c r="CM66" s="181"/>
      <c r="CN66" s="181"/>
      <c r="CO66" s="185"/>
      <c r="CP66" s="185"/>
      <c r="CQ66" s="183"/>
      <c r="CR66" s="188" t="s">
        <v>1139</v>
      </c>
      <c r="CS66" s="311"/>
      <c r="CT66" s="298"/>
      <c r="CU66" s="2"/>
      <c r="CX66" s="2"/>
      <c r="CY66" s="186"/>
    </row>
    <row r="67" spans="1:103" ht="15" customHeight="1" outlineLevel="1">
      <c r="A67" s="181" t="s">
        <v>225</v>
      </c>
      <c r="B67" s="245"/>
      <c r="C67" s="66" t="s">
        <v>101</v>
      </c>
      <c r="D67" s="66"/>
      <c r="E67" s="10" t="s">
        <v>101</v>
      </c>
      <c r="F67" s="10" t="s">
        <v>101</v>
      </c>
      <c r="G67" s="10" t="s">
        <v>101</v>
      </c>
      <c r="H67" s="10" t="s">
        <v>101</v>
      </c>
      <c r="M67" s="10"/>
      <c r="O67" s="66" t="s">
        <v>101</v>
      </c>
      <c r="P67" s="186" t="s">
        <v>101</v>
      </c>
      <c r="R67" s="66" t="s">
        <v>101</v>
      </c>
      <c r="S67" s="66" t="s">
        <v>101</v>
      </c>
      <c r="AV67" s="49" t="s">
        <v>101</v>
      </c>
      <c r="CF67" s="184"/>
      <c r="CO67" s="185"/>
      <c r="CP67" s="185"/>
      <c r="CQ67" s="183"/>
      <c r="CR67" s="188" t="s">
        <v>1139</v>
      </c>
    </row>
    <row r="68" spans="1:103" ht="15" customHeight="1" outlineLevel="1">
      <c r="A68" s="181" t="s">
        <v>226</v>
      </c>
      <c r="B68" s="245"/>
      <c r="C68" s="66" t="s">
        <v>101</v>
      </c>
      <c r="D68" s="66"/>
      <c r="E68" s="10" t="s">
        <v>101</v>
      </c>
      <c r="F68" s="10" t="s">
        <v>101</v>
      </c>
      <c r="G68" s="10" t="s">
        <v>101</v>
      </c>
      <c r="H68" s="10" t="s">
        <v>101</v>
      </c>
      <c r="M68" s="10"/>
      <c r="O68" s="66" t="s">
        <v>101</v>
      </c>
      <c r="P68" s="186" t="s">
        <v>101</v>
      </c>
      <c r="R68" s="66" t="s">
        <v>101</v>
      </c>
      <c r="S68" s="66" t="s">
        <v>101</v>
      </c>
      <c r="AV68" s="49" t="s">
        <v>101</v>
      </c>
      <c r="CF68" s="184"/>
      <c r="CO68" s="185"/>
      <c r="CP68" s="185"/>
      <c r="CQ68" s="183"/>
      <c r="CR68" s="188" t="s">
        <v>1139</v>
      </c>
    </row>
    <row r="69" spans="1:103" s="66" customFormat="1" ht="15" customHeight="1" outlineLevel="1">
      <c r="A69" s="65" t="s">
        <v>228</v>
      </c>
      <c r="B69" s="244" t="s">
        <v>247</v>
      </c>
      <c r="C69" s="66" t="s">
        <v>101</v>
      </c>
      <c r="E69" s="10" t="s">
        <v>101</v>
      </c>
      <c r="F69" s="10" t="s">
        <v>101</v>
      </c>
      <c r="G69" s="10" t="s">
        <v>101</v>
      </c>
      <c r="H69" s="10" t="s">
        <v>101</v>
      </c>
      <c r="I69" s="186"/>
      <c r="J69" s="186"/>
      <c r="K69" s="186"/>
      <c r="L69" s="186"/>
      <c r="M69" s="10"/>
      <c r="N69" s="186"/>
      <c r="O69" s="66" t="s">
        <v>101</v>
      </c>
      <c r="P69" s="186" t="s">
        <v>101</v>
      </c>
      <c r="R69" s="66" t="s">
        <v>101</v>
      </c>
      <c r="S69" s="66" t="s">
        <v>101</v>
      </c>
      <c r="T69" s="37"/>
      <c r="U69" s="37"/>
      <c r="V69" s="37"/>
      <c r="W69" s="37"/>
      <c r="X69" s="37"/>
      <c r="Y69" s="37"/>
      <c r="Z69" s="37"/>
      <c r="AA69" s="260"/>
      <c r="AB69" s="255"/>
      <c r="AC69" s="255"/>
      <c r="AD69" s="269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V69" s="49" t="s">
        <v>101</v>
      </c>
      <c r="CF69" s="186"/>
      <c r="CH69" s="186"/>
      <c r="CI69" s="186"/>
      <c r="CJ69" s="186"/>
      <c r="CK69" s="72"/>
      <c r="CL69" s="181"/>
      <c r="CM69" s="181"/>
      <c r="CN69" s="181"/>
      <c r="CO69" s="185"/>
      <c r="CP69" s="185"/>
      <c r="CQ69" s="183"/>
      <c r="CR69" s="188" t="s">
        <v>1139</v>
      </c>
      <c r="CS69" s="311"/>
      <c r="CT69" s="298"/>
      <c r="CU69" s="2"/>
      <c r="CX69" s="2"/>
      <c r="CY69" s="186"/>
    </row>
    <row r="70" spans="1:103" s="66" customFormat="1" ht="15" customHeight="1" outlineLevel="1">
      <c r="A70" s="65" t="s">
        <v>229</v>
      </c>
      <c r="B70" s="244" t="s">
        <v>288</v>
      </c>
      <c r="C70" s="66" t="s">
        <v>101</v>
      </c>
      <c r="E70" s="10" t="s">
        <v>101</v>
      </c>
      <c r="F70" s="10" t="s">
        <v>101</v>
      </c>
      <c r="G70" s="10" t="s">
        <v>101</v>
      </c>
      <c r="H70" s="10" t="s">
        <v>101</v>
      </c>
      <c r="I70" s="186"/>
      <c r="J70" s="186"/>
      <c r="K70" s="186"/>
      <c r="L70" s="186"/>
      <c r="M70" s="10"/>
      <c r="N70" s="186"/>
      <c r="O70" s="66" t="s">
        <v>101</v>
      </c>
      <c r="P70" s="186" t="s">
        <v>101</v>
      </c>
      <c r="R70" s="66" t="s">
        <v>101</v>
      </c>
      <c r="S70" s="66" t="s">
        <v>101</v>
      </c>
      <c r="T70" s="37"/>
      <c r="U70" s="37"/>
      <c r="V70" s="37"/>
      <c r="W70" s="37"/>
      <c r="X70" s="37"/>
      <c r="Y70" s="37"/>
      <c r="Z70" s="37"/>
      <c r="AA70" s="260"/>
      <c r="AB70" s="255"/>
      <c r="AC70" s="255"/>
      <c r="AD70" s="269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V70" s="49" t="s">
        <v>101</v>
      </c>
      <c r="CF70" s="186"/>
      <c r="CH70" s="186"/>
      <c r="CI70" s="186"/>
      <c r="CJ70" s="186"/>
      <c r="CK70" s="72"/>
      <c r="CL70" s="181"/>
      <c r="CM70" s="181"/>
      <c r="CN70" s="181"/>
      <c r="CO70" s="185"/>
      <c r="CP70" s="185"/>
      <c r="CQ70" s="183"/>
      <c r="CR70" s="188" t="s">
        <v>1139</v>
      </c>
      <c r="CS70" s="311"/>
      <c r="CT70" s="298"/>
      <c r="CU70" s="2"/>
      <c r="CX70" s="2"/>
      <c r="CY70" s="186"/>
    </row>
    <row r="71" spans="1:103" ht="15" customHeight="1" outlineLevel="1">
      <c r="A71" s="181" t="s">
        <v>233</v>
      </c>
      <c r="B71" s="244" t="s">
        <v>240</v>
      </c>
      <c r="C71" s="66" t="s">
        <v>215</v>
      </c>
      <c r="D71" s="66"/>
      <c r="E71" s="10" t="s">
        <v>101</v>
      </c>
      <c r="F71" s="10" t="s">
        <v>101</v>
      </c>
      <c r="G71" s="10" t="s">
        <v>101</v>
      </c>
      <c r="H71" s="10" t="s">
        <v>101</v>
      </c>
      <c r="M71" s="10"/>
      <c r="O71" s="181" t="s">
        <v>369</v>
      </c>
      <c r="P71" s="186" t="s">
        <v>370</v>
      </c>
      <c r="Q71" s="66"/>
      <c r="R71" s="65" t="s">
        <v>371</v>
      </c>
      <c r="S71" s="181" t="s">
        <v>369</v>
      </c>
      <c r="AV71" s="49" t="s">
        <v>101</v>
      </c>
      <c r="CF71" s="184"/>
      <c r="CO71" s="185"/>
      <c r="CP71" s="185"/>
      <c r="CQ71" s="112"/>
      <c r="CR71" s="188" t="s">
        <v>1139</v>
      </c>
    </row>
    <row r="72" spans="1:103" ht="15" customHeight="1" outlineLevel="1">
      <c r="A72" s="181" t="s">
        <v>227</v>
      </c>
      <c r="B72" s="244" t="s">
        <v>240</v>
      </c>
      <c r="C72" s="66" t="s">
        <v>101</v>
      </c>
      <c r="D72" s="66"/>
      <c r="E72" s="10" t="s">
        <v>101</v>
      </c>
      <c r="F72" s="10" t="s">
        <v>101</v>
      </c>
      <c r="G72" s="10" t="s">
        <v>101</v>
      </c>
      <c r="H72" s="10" t="s">
        <v>101</v>
      </c>
      <c r="M72" s="10"/>
      <c r="O72" s="66" t="s">
        <v>372</v>
      </c>
      <c r="P72" s="183"/>
      <c r="AV72" s="49" t="s">
        <v>101</v>
      </c>
      <c r="CF72" s="184"/>
      <c r="CO72" s="185"/>
      <c r="CP72" s="185"/>
      <c r="CQ72" s="183"/>
      <c r="CR72" s="188" t="s">
        <v>1139</v>
      </c>
    </row>
    <row r="73" spans="1:103" ht="15" customHeight="1" outlineLevel="1">
      <c r="A73" s="181" t="s">
        <v>150</v>
      </c>
      <c r="B73" s="244" t="s">
        <v>289</v>
      </c>
      <c r="C73" s="66" t="s">
        <v>234</v>
      </c>
      <c r="D73" s="66"/>
      <c r="E73" s="10" t="s">
        <v>101</v>
      </c>
      <c r="F73" s="10" t="s">
        <v>101</v>
      </c>
      <c r="G73" s="10" t="s">
        <v>101</v>
      </c>
      <c r="H73" s="10" t="s">
        <v>101</v>
      </c>
      <c r="M73" s="10"/>
      <c r="P73" s="183"/>
      <c r="AV73" s="49" t="s">
        <v>101</v>
      </c>
      <c r="CF73" s="184"/>
      <c r="CO73" s="185"/>
      <c r="CP73" s="185"/>
      <c r="CQ73" s="183"/>
      <c r="CR73" s="188" t="s">
        <v>1139</v>
      </c>
    </row>
    <row r="74" spans="1:103" ht="15" customHeight="1" outlineLevel="1">
      <c r="A74" s="17" t="s">
        <v>232</v>
      </c>
      <c r="B74" s="244" t="s">
        <v>247</v>
      </c>
      <c r="C74" s="35">
        <v>0</v>
      </c>
      <c r="D74" s="35"/>
      <c r="E74" s="10" t="s">
        <v>101</v>
      </c>
      <c r="F74" s="10" t="s">
        <v>101</v>
      </c>
      <c r="G74" s="10" t="s">
        <v>101</v>
      </c>
      <c r="H74" s="10" t="s">
        <v>101</v>
      </c>
      <c r="M74" s="10"/>
      <c r="P74" s="183"/>
      <c r="AV74" s="49" t="s">
        <v>101</v>
      </c>
      <c r="CF74" s="184"/>
      <c r="CO74" s="185"/>
      <c r="CP74" s="185"/>
      <c r="CQ74" s="183"/>
      <c r="CR74" s="188" t="s">
        <v>1139</v>
      </c>
    </row>
    <row r="75" spans="1:103" ht="15" customHeight="1">
      <c r="C75" s="186"/>
      <c r="D75" s="186"/>
      <c r="F75" s="9"/>
      <c r="N75" s="9"/>
      <c r="P75" s="183"/>
      <c r="CF75" s="184"/>
    </row>
    <row r="76" spans="1:103" s="69" customFormat="1" ht="15" customHeight="1">
      <c r="A76" s="53" t="s">
        <v>91</v>
      </c>
      <c r="B76" s="54" t="s">
        <v>240</v>
      </c>
      <c r="C76" s="53" t="s">
        <v>92</v>
      </c>
      <c r="D76" s="53"/>
      <c r="E76" s="53" t="s">
        <v>92</v>
      </c>
      <c r="F76" s="53" t="s">
        <v>92</v>
      </c>
      <c r="G76" s="53" t="s">
        <v>92</v>
      </c>
      <c r="H76" s="53" t="s">
        <v>116</v>
      </c>
      <c r="I76" s="53" t="s">
        <v>116</v>
      </c>
      <c r="J76" s="53"/>
      <c r="K76" s="53" t="s">
        <v>116</v>
      </c>
      <c r="L76" s="53" t="s">
        <v>116</v>
      </c>
      <c r="M76" s="53" t="s">
        <v>116</v>
      </c>
      <c r="N76" s="53"/>
      <c r="O76" s="53"/>
      <c r="P76" s="53"/>
      <c r="Q76" s="53"/>
      <c r="R76" s="53"/>
      <c r="S76" s="53"/>
      <c r="T76" s="30"/>
      <c r="U76" s="30"/>
      <c r="V76" s="30"/>
      <c r="W76" s="30"/>
      <c r="X76" s="30"/>
      <c r="Y76" s="30"/>
      <c r="Z76" s="30"/>
      <c r="AA76" s="30"/>
      <c r="AB76" s="106"/>
      <c r="AC76" s="106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4" t="s">
        <v>540</v>
      </c>
      <c r="AU76" s="34" t="s">
        <v>116</v>
      </c>
      <c r="AV76" s="96" t="s">
        <v>637</v>
      </c>
      <c r="CF76" s="64" t="s">
        <v>782</v>
      </c>
      <c r="CH76" s="53"/>
      <c r="CI76" s="53"/>
      <c r="CJ76" s="53"/>
      <c r="CK76" s="106"/>
      <c r="CL76" s="229" t="s">
        <v>116</v>
      </c>
      <c r="CM76" s="229" t="s">
        <v>116</v>
      </c>
      <c r="CN76" s="30" t="s">
        <v>116</v>
      </c>
      <c r="CO76" s="30" t="s">
        <v>116</v>
      </c>
      <c r="CP76" s="30" t="s">
        <v>116</v>
      </c>
      <c r="CQ76" s="230" t="s">
        <v>116</v>
      </c>
      <c r="CR76" s="295" t="s">
        <v>1144</v>
      </c>
      <c r="CS76" s="310"/>
      <c r="CT76" s="297"/>
      <c r="CU76" s="306"/>
      <c r="CV76" s="80"/>
      <c r="CX76" s="306"/>
      <c r="CY76" s="86"/>
    </row>
    <row r="77" spans="1:103" ht="15" customHeight="1">
      <c r="P77" s="183"/>
      <c r="AV77" s="51" t="s">
        <v>638</v>
      </c>
      <c r="CF77" s="184"/>
    </row>
    <row r="78" spans="1:103" s="80" customFormat="1" ht="15" customHeight="1">
      <c r="A78" s="64" t="s">
        <v>251</v>
      </c>
      <c r="B78" s="54" t="s">
        <v>250</v>
      </c>
      <c r="C78" s="60">
        <v>2160000</v>
      </c>
      <c r="D78" s="60"/>
      <c r="E78" s="60">
        <v>1500000</v>
      </c>
      <c r="F78" s="60">
        <v>810000</v>
      </c>
      <c r="G78" s="60"/>
      <c r="H78" s="60">
        <v>470000</v>
      </c>
      <c r="I78" s="60">
        <v>415000</v>
      </c>
      <c r="J78" s="60"/>
      <c r="K78" s="60"/>
      <c r="L78" s="60"/>
      <c r="M78" s="60"/>
      <c r="N78" s="60">
        <v>337500</v>
      </c>
      <c r="O78" s="60"/>
      <c r="P78" s="60"/>
      <c r="Q78" s="60"/>
      <c r="R78" s="60"/>
      <c r="S78" s="60"/>
      <c r="T78" s="60">
        <v>2410000</v>
      </c>
      <c r="U78" s="60">
        <v>1520000</v>
      </c>
      <c r="V78" s="60">
        <v>4300000</v>
      </c>
      <c r="W78" s="60">
        <v>2390000</v>
      </c>
      <c r="X78" s="60">
        <v>2420000</v>
      </c>
      <c r="Y78" s="60">
        <v>2000000</v>
      </c>
      <c r="Z78" s="60"/>
      <c r="AA78" s="60">
        <v>2560000</v>
      </c>
      <c r="AB78" s="259"/>
      <c r="AC78" s="259"/>
      <c r="AD78" s="60"/>
      <c r="AE78" s="60">
        <v>2220000</v>
      </c>
      <c r="AF78" s="60">
        <v>1360000</v>
      </c>
      <c r="AG78" s="60">
        <v>2150000</v>
      </c>
      <c r="AH78" s="60">
        <v>1610000</v>
      </c>
      <c r="AI78" s="60">
        <v>1170000</v>
      </c>
      <c r="AJ78" s="60">
        <v>2150000</v>
      </c>
      <c r="AK78" s="60"/>
      <c r="AL78" s="60">
        <v>1880000</v>
      </c>
      <c r="AM78" s="60">
        <v>9440000</v>
      </c>
      <c r="AN78" s="60"/>
      <c r="AO78" s="60"/>
      <c r="AP78" s="60"/>
      <c r="AQ78" s="60"/>
      <c r="AR78" s="60">
        <v>94000</v>
      </c>
      <c r="AS78" s="60">
        <v>2460000</v>
      </c>
      <c r="AT78" s="55"/>
      <c r="AU78" s="55">
        <v>1855000</v>
      </c>
      <c r="AV78" s="56">
        <v>2300000</v>
      </c>
      <c r="BB78" s="81">
        <v>5100000</v>
      </c>
      <c r="CF78" s="82">
        <v>382000</v>
      </c>
      <c r="CH78" s="60"/>
      <c r="CI78" s="60"/>
      <c r="CJ78" s="60"/>
      <c r="CK78" s="109"/>
      <c r="CL78" s="280">
        <v>100845</v>
      </c>
      <c r="CM78" s="280">
        <v>2435149</v>
      </c>
      <c r="CN78" s="281"/>
      <c r="CO78" s="281">
        <v>2532006</v>
      </c>
      <c r="CP78" s="281"/>
      <c r="CQ78" s="282"/>
      <c r="CR78" s="296">
        <v>2700000</v>
      </c>
      <c r="CS78" s="316"/>
      <c r="CT78" s="301">
        <f>SUM(C78:CR78)</f>
        <v>65231500</v>
      </c>
      <c r="CU78" s="306"/>
      <c r="CX78" s="306"/>
      <c r="CY78" s="86"/>
    </row>
    <row r="79" spans="1:103" ht="15" customHeight="1">
      <c r="A79" s="17" t="s">
        <v>238</v>
      </c>
      <c r="B79" s="246"/>
      <c r="P79" s="183"/>
      <c r="AU79" s="17" t="s">
        <v>552</v>
      </c>
      <c r="AV79" s="65" t="s">
        <v>639</v>
      </c>
      <c r="CF79" s="184"/>
    </row>
    <row r="80" spans="1:103" s="69" customFormat="1" ht="15" customHeight="1">
      <c r="A80" s="53" t="s">
        <v>99</v>
      </c>
      <c r="B80" s="54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30"/>
      <c r="U80" s="30"/>
      <c r="V80" s="30"/>
      <c r="W80" s="30"/>
      <c r="X80" s="30"/>
      <c r="Y80" s="30"/>
      <c r="Z80" s="30"/>
      <c r="AA80" s="30"/>
      <c r="AB80" s="106"/>
      <c r="AC80" s="106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4"/>
      <c r="AU80" s="34"/>
      <c r="AV80" s="96" t="s">
        <v>640</v>
      </c>
      <c r="CF80" s="68"/>
      <c r="CH80" s="53"/>
      <c r="CI80" s="53"/>
      <c r="CJ80" s="53"/>
      <c r="CK80" s="106"/>
      <c r="CL80" s="229"/>
      <c r="CM80" s="229"/>
      <c r="CN80" s="30"/>
      <c r="CO80" s="30"/>
      <c r="CP80" s="30"/>
      <c r="CQ80" s="230"/>
      <c r="CR80" s="295"/>
      <c r="CS80" s="310"/>
      <c r="CT80" s="297"/>
      <c r="CU80" s="306"/>
      <c r="CV80" s="80"/>
      <c r="CX80" s="306"/>
      <c r="CY80" s="86"/>
    </row>
    <row r="81" spans="1:103" s="101" customFormat="1" ht="60" customHeight="1">
      <c r="A81" s="167" t="s">
        <v>841</v>
      </c>
      <c r="B81" s="242"/>
      <c r="C81" s="101" t="s">
        <v>804</v>
      </c>
      <c r="E81" s="101" t="s">
        <v>805</v>
      </c>
      <c r="F81" s="101" t="s">
        <v>806</v>
      </c>
      <c r="G81" s="101" t="s">
        <v>809</v>
      </c>
      <c r="H81" s="101" t="s">
        <v>807</v>
      </c>
      <c r="I81" s="101" t="s">
        <v>820</v>
      </c>
      <c r="K81" s="101" t="s">
        <v>807</v>
      </c>
      <c r="L81" s="101" t="s">
        <v>821</v>
      </c>
      <c r="M81" s="101" t="s">
        <v>810</v>
      </c>
      <c r="N81" s="101" t="s">
        <v>808</v>
      </c>
      <c r="O81" s="101" t="s">
        <v>822</v>
      </c>
      <c r="P81" s="101" t="s">
        <v>822</v>
      </c>
      <c r="Q81" s="101" t="s">
        <v>822</v>
      </c>
      <c r="R81" s="101" t="s">
        <v>822</v>
      </c>
      <c r="S81" s="101" t="s">
        <v>822</v>
      </c>
      <c r="T81" s="101" t="s">
        <v>823</v>
      </c>
      <c r="U81" s="101" t="s">
        <v>824</v>
      </c>
      <c r="V81" s="101" t="s">
        <v>825</v>
      </c>
      <c r="W81" s="101" t="s">
        <v>826</v>
      </c>
      <c r="X81" s="101" t="s">
        <v>827</v>
      </c>
      <c r="Y81" s="101" t="s">
        <v>828</v>
      </c>
      <c r="Z81" s="101" t="s">
        <v>829</v>
      </c>
      <c r="AA81" s="101" t="s">
        <v>830</v>
      </c>
      <c r="AB81" s="107"/>
      <c r="AC81" s="107"/>
      <c r="AD81" s="101" t="s">
        <v>824</v>
      </c>
      <c r="AJ81" s="101" t="s">
        <v>831</v>
      </c>
      <c r="AK81" s="101" t="s">
        <v>832</v>
      </c>
      <c r="AL81" s="101" t="s">
        <v>833</v>
      </c>
      <c r="AN81" s="101" t="s">
        <v>834</v>
      </c>
      <c r="AO81" s="101" t="s">
        <v>835</v>
      </c>
      <c r="AR81" s="101" t="s">
        <v>836</v>
      </c>
      <c r="AT81" s="101" t="s">
        <v>837</v>
      </c>
      <c r="AV81" s="164" t="s">
        <v>838</v>
      </c>
      <c r="CF81" s="164" t="s">
        <v>839</v>
      </c>
      <c r="CL81" s="62"/>
      <c r="CM81" s="62"/>
      <c r="CN81" s="62"/>
      <c r="CO81" s="62"/>
      <c r="CP81" s="62"/>
      <c r="CQ81" s="62"/>
      <c r="CR81" s="279" t="s">
        <v>1145</v>
      </c>
      <c r="CS81" s="317"/>
      <c r="CT81" s="299"/>
      <c r="CU81" s="308"/>
      <c r="CV81" s="309"/>
      <c r="CX81" s="308"/>
      <c r="CY81" s="309"/>
    </row>
    <row r="82" spans="1:103" s="101" customFormat="1" ht="15" customHeight="1">
      <c r="A82" s="164" t="s">
        <v>200</v>
      </c>
      <c r="B82" s="242"/>
      <c r="C82" s="102" t="s">
        <v>206</v>
      </c>
      <c r="D82" s="102"/>
      <c r="E82" s="102" t="s">
        <v>207</v>
      </c>
      <c r="F82" s="102" t="s">
        <v>207</v>
      </c>
      <c r="G82" s="102" t="s">
        <v>208</v>
      </c>
      <c r="H82" s="225" t="s">
        <v>207</v>
      </c>
      <c r="I82" s="165" t="s">
        <v>87</v>
      </c>
      <c r="J82" s="165"/>
      <c r="K82" s="102" t="s">
        <v>207</v>
      </c>
      <c r="L82" s="102" t="s">
        <v>182</v>
      </c>
      <c r="M82" s="102" t="s">
        <v>187</v>
      </c>
      <c r="N82" s="102" t="s">
        <v>191</v>
      </c>
      <c r="O82" s="102" t="s">
        <v>373</v>
      </c>
      <c r="P82" s="102" t="s">
        <v>373</v>
      </c>
      <c r="Q82" s="102" t="s">
        <v>373</v>
      </c>
      <c r="R82" s="102" t="s">
        <v>373</v>
      </c>
      <c r="S82" s="102" t="s">
        <v>373</v>
      </c>
      <c r="AB82" s="107" t="s">
        <v>1124</v>
      </c>
      <c r="AC82" s="107" t="s">
        <v>1126</v>
      </c>
      <c r="AE82" s="102" t="s">
        <v>457</v>
      </c>
      <c r="AF82" s="102" t="s">
        <v>463</v>
      </c>
      <c r="AH82" s="102" t="s">
        <v>471</v>
      </c>
      <c r="AI82" s="102" t="s">
        <v>475</v>
      </c>
      <c r="AJ82" s="102" t="s">
        <v>479</v>
      </c>
      <c r="AK82" s="102" t="s">
        <v>479</v>
      </c>
      <c r="AL82" s="226" t="s">
        <v>488</v>
      </c>
      <c r="AM82" s="102" t="s">
        <v>495</v>
      </c>
      <c r="AN82" s="102" t="s">
        <v>500</v>
      </c>
      <c r="AO82" s="102" t="s">
        <v>500</v>
      </c>
      <c r="AP82" s="102" t="s">
        <v>463</v>
      </c>
      <c r="AQ82" s="102" t="s">
        <v>463</v>
      </c>
      <c r="AR82" s="102" t="s">
        <v>500</v>
      </c>
      <c r="AU82" s="102" t="s">
        <v>553</v>
      </c>
      <c r="AV82" s="225" t="s">
        <v>641</v>
      </c>
      <c r="CF82" s="164" t="s">
        <v>795</v>
      </c>
      <c r="CH82" s="165"/>
      <c r="CI82" s="165"/>
      <c r="CJ82" s="165"/>
      <c r="CL82" s="227"/>
      <c r="CM82" s="227"/>
      <c r="CN82" s="228"/>
      <c r="CO82" s="228"/>
      <c r="CP82" s="228"/>
      <c r="CQ82" s="194" t="s">
        <v>965</v>
      </c>
      <c r="CR82" s="277"/>
      <c r="CS82" s="313"/>
      <c r="CT82" s="299"/>
      <c r="CU82" s="308"/>
      <c r="CV82" s="309"/>
      <c r="CX82" s="308"/>
      <c r="CY82" s="309"/>
    </row>
    <row r="83" spans="1:103" ht="15" customHeight="1">
      <c r="T83" s="29"/>
      <c r="U83" s="181"/>
      <c r="V83" s="29"/>
      <c r="W83" s="29"/>
      <c r="X83" s="29"/>
      <c r="Y83" s="181"/>
      <c r="Z83" s="29"/>
      <c r="AA83" s="181"/>
      <c r="AD83" s="268"/>
      <c r="AE83" s="3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</row>
    <row r="84" spans="1:103" ht="15" customHeight="1">
      <c r="T84" s="29"/>
      <c r="U84" s="181"/>
      <c r="V84" s="29"/>
      <c r="W84" s="29"/>
      <c r="X84" s="29"/>
      <c r="Y84" s="181"/>
      <c r="Z84" s="29"/>
      <c r="AA84" s="181"/>
      <c r="AD84" s="268"/>
      <c r="AE84" s="3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</row>
    <row r="85" spans="1:103">
      <c r="T85" s="29"/>
      <c r="U85" s="29"/>
      <c r="V85" s="29"/>
      <c r="W85" s="181"/>
      <c r="X85" s="29"/>
      <c r="Y85" s="181"/>
      <c r="Z85" s="29"/>
      <c r="AA85" s="32"/>
      <c r="AD85" s="268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</row>
    <row r="86" spans="1:103">
      <c r="V86" s="181"/>
      <c r="Y86" s="181"/>
    </row>
    <row r="87" spans="1:103">
      <c r="V87" s="181"/>
      <c r="Y87" s="181"/>
    </row>
    <row r="88" spans="1:103">
      <c r="V88" s="181"/>
      <c r="Y88" s="181"/>
    </row>
    <row r="89" spans="1:103">
      <c r="V89" s="181"/>
      <c r="Y89" s="181"/>
    </row>
    <row r="90" spans="1:103">
      <c r="V90" s="181"/>
      <c r="Y90" s="181"/>
    </row>
    <row r="91" spans="1:103">
      <c r="Y91" s="181"/>
      <c r="Z91" s="29"/>
      <c r="AA91" s="32"/>
      <c r="AD91" s="268"/>
      <c r="AE91" s="3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</row>
    <row r="92" spans="1:103">
      <c r="Y92" s="181"/>
    </row>
    <row r="93" spans="1:103">
      <c r="Y93" s="181"/>
    </row>
    <row r="94" spans="1:103">
      <c r="Y94" s="181"/>
    </row>
    <row r="95" spans="1:103">
      <c r="Y95" s="181"/>
    </row>
    <row r="96" spans="1:103">
      <c r="Y96" s="181"/>
    </row>
    <row r="97" spans="25:25">
      <c r="Y97" s="181"/>
    </row>
    <row r="98" spans="25:25">
      <c r="Y98" s="181"/>
    </row>
  </sheetData>
  <hyperlinks>
    <hyperlink ref="C8" r:id="rId1"/>
    <hyperlink ref="E8:H8" r:id="rId2" display="Sabine Putz, s.putz@solid.at "/>
    <hyperlink ref="E82" r:id="rId3"/>
    <hyperlink ref="F82" r:id="rId4"/>
    <hyperlink ref="G82" r:id="rId5"/>
    <hyperlink ref="H82" r:id="rId6"/>
    <hyperlink ref="K82" r:id="rId7"/>
    <hyperlink ref="L8" r:id="rId8"/>
    <hyperlink ref="M8:N8" r:id="rId9" display="Sabine Putz, s.putz@solid.at "/>
    <hyperlink ref="L82" r:id="rId10"/>
    <hyperlink ref="M82" r:id="rId11"/>
    <hyperlink ref="N82" r:id="rId12"/>
    <hyperlink ref="O82" r:id="rId13"/>
    <hyperlink ref="P82:S82" r:id="rId14" display="www.saisonalspeicher.de"/>
    <hyperlink ref="T8" r:id="rId15"/>
    <hyperlink ref="U8" r:id="rId16"/>
    <hyperlink ref="V8" r:id="rId17"/>
    <hyperlink ref="W8" r:id="rId18"/>
    <hyperlink ref="X8" r:id="rId19"/>
    <hyperlink ref="Y8" r:id="rId20"/>
    <hyperlink ref="Z8" r:id="rId21"/>
    <hyperlink ref="AA8" r:id="rId22"/>
    <hyperlink ref="AD8" r:id="rId23"/>
    <hyperlink ref="AE8" r:id="rId24"/>
    <hyperlink ref="AE82" r:id="rId25"/>
    <hyperlink ref="AF8" r:id="rId26"/>
    <hyperlink ref="AF82" r:id="rId27"/>
    <hyperlink ref="AH8" r:id="rId28"/>
    <hyperlink ref="AH82" r:id="rId29"/>
    <hyperlink ref="AI8" r:id="rId30"/>
    <hyperlink ref="AI82" r:id="rId31"/>
    <hyperlink ref="AJ8" r:id="rId32"/>
    <hyperlink ref="AJ82" r:id="rId33"/>
    <hyperlink ref="AK8" r:id="rId34"/>
    <hyperlink ref="AK82" r:id="rId35"/>
    <hyperlink ref="AL8" r:id="rId36"/>
    <hyperlink ref="AM8" r:id="rId37"/>
    <hyperlink ref="AM82" r:id="rId38"/>
    <hyperlink ref="AN8" r:id="rId39"/>
    <hyperlink ref="AN82" r:id="rId40"/>
    <hyperlink ref="AO82" r:id="rId41"/>
    <hyperlink ref="AP82" r:id="rId42"/>
    <hyperlink ref="AP8" r:id="rId43"/>
    <hyperlink ref="AQ82" r:id="rId44"/>
    <hyperlink ref="AR82" r:id="rId45"/>
    <hyperlink ref="AS8" r:id="rId46"/>
    <hyperlink ref="AT8" r:id="rId47"/>
    <hyperlink ref="AU8" r:id="rId48" display="c.buehler@ritter-xl-solar.com"/>
    <hyperlink ref="AU82" r:id="rId49"/>
    <hyperlink ref="AV82" r:id="rId50"/>
    <hyperlink ref="CF8" r:id="rId51"/>
    <hyperlink ref="CR81" r:id="rId52"/>
  </hyperlinks>
  <pageMargins left="0.7" right="0.7" top="0.78740157499999996" bottom="0.78740157499999996" header="0.3" footer="0.3"/>
  <pageSetup paperSize="9" orientation="portrait" r:id="rId53"/>
</worksheet>
</file>

<file path=xl/worksheets/sheet9.xml><?xml version="1.0" encoding="utf-8"?>
<worksheet xmlns="http://schemas.openxmlformats.org/spreadsheetml/2006/main" xmlns:r="http://schemas.openxmlformats.org/officeDocument/2006/relationships">
  <sheetPr codeName="Tabelle9"/>
  <dimension ref="A1:AK433"/>
  <sheetViews>
    <sheetView tabSelected="1" zoomScale="60" zoomScaleNormal="60" workbookViewId="0">
      <selection activeCell="AD377" sqref="AD377"/>
    </sheetView>
  </sheetViews>
  <sheetFormatPr baseColWidth="10" defaultColWidth="11.42578125" defaultRowHeight="15" outlineLevelRow="1"/>
  <cols>
    <col min="2" max="2" width="15.140625" customWidth="1"/>
    <col min="3" max="3" width="33.5703125" customWidth="1"/>
    <col min="4" max="4" width="26.42578125" customWidth="1"/>
    <col min="5" max="5" width="34.7109375" customWidth="1"/>
    <col min="6" max="6" width="19" customWidth="1"/>
    <col min="7" max="10" width="15.7109375" customWidth="1"/>
    <col min="11" max="11" width="16.7109375" customWidth="1"/>
    <col min="12" max="12" width="15.7109375" customWidth="1"/>
    <col min="13" max="13" width="16.7109375" customWidth="1"/>
    <col min="14" max="14" width="18.5703125" customWidth="1"/>
    <col min="15" max="15" width="20" customWidth="1"/>
  </cols>
  <sheetData>
    <row r="1" spans="1:4" s="181" customFormat="1"/>
    <row r="2" spans="1:4" s="901" customFormat="1" ht="18.75">
      <c r="A2" s="900" t="s">
        <v>1842</v>
      </c>
    </row>
    <row r="3" spans="1:4">
      <c r="A3" s="62"/>
      <c r="B3" s="62"/>
      <c r="C3" s="62"/>
      <c r="D3" s="62"/>
    </row>
    <row r="4" spans="1:4">
      <c r="A4" s="62"/>
      <c r="B4" s="1071" t="s">
        <v>1565</v>
      </c>
      <c r="C4" s="1071"/>
      <c r="D4" s="1071"/>
    </row>
    <row r="5" spans="1:4" s="181" customFormat="1" hidden="1" outlineLevel="1">
      <c r="A5" s="62"/>
      <c r="B5" s="630"/>
      <c r="C5" s="630">
        <f>GC!$AP$2</f>
        <v>0</v>
      </c>
      <c r="D5" s="630"/>
    </row>
    <row r="6" spans="1:4" s="181" customFormat="1" hidden="1" outlineLevel="1">
      <c r="A6" s="62"/>
      <c r="B6" s="630"/>
      <c r="C6" s="630">
        <f>GH!$GU$3</f>
        <v>12</v>
      </c>
      <c r="D6" s="630"/>
    </row>
    <row r="7" spans="1:4" s="181" customFormat="1" hidden="1" outlineLevel="1">
      <c r="A7" s="62"/>
      <c r="B7" s="630"/>
      <c r="C7" s="630">
        <f>PH!$BW$2</f>
        <v>1</v>
      </c>
      <c r="D7" s="630"/>
    </row>
    <row r="8" spans="1:4" s="181" customFormat="1" hidden="1" outlineLevel="1">
      <c r="A8" s="62"/>
      <c r="B8" s="630"/>
      <c r="C8" s="630">
        <f>SH!$AA$2</f>
        <v>1</v>
      </c>
      <c r="D8" s="630"/>
    </row>
    <row r="9" spans="1:4" s="181" customFormat="1" hidden="1" outlineLevel="1">
      <c r="A9" s="62"/>
      <c r="B9" s="630"/>
      <c r="C9" s="630">
        <f>WH!$AD$2</f>
        <v>0</v>
      </c>
      <c r="D9" s="630"/>
    </row>
    <row r="10" spans="1:4" collapsed="1">
      <c r="A10" s="62"/>
      <c r="B10" s="1072" t="s">
        <v>1165</v>
      </c>
      <c r="C10" s="309">
        <f>GH!GU3+GC!AP2+WH!AD2+SH!AA2+PH!BW2+Charts_Calculations!J8</f>
        <v>14</v>
      </c>
      <c r="D10" s="1073">
        <f>C10/C39</f>
        <v>4.5307443365695796E-2</v>
      </c>
    </row>
    <row r="11" spans="1:4" s="181" customFormat="1" hidden="1" outlineLevel="1">
      <c r="A11" s="62"/>
      <c r="B11" s="1072"/>
      <c r="C11" s="309">
        <f>GC!$AP$3</f>
        <v>0</v>
      </c>
      <c r="D11" s="1073"/>
    </row>
    <row r="12" spans="1:4" s="181" customFormat="1" hidden="1" outlineLevel="1">
      <c r="A12" s="62"/>
      <c r="B12" s="1072"/>
      <c r="C12" s="309">
        <f>GH!$GU$4</f>
        <v>11</v>
      </c>
      <c r="D12" s="1073"/>
    </row>
    <row r="13" spans="1:4" s="181" customFormat="1" hidden="1" outlineLevel="1">
      <c r="A13" s="62"/>
      <c r="B13" s="1072"/>
      <c r="C13" s="309">
        <f>PH!$BW$3</f>
        <v>1</v>
      </c>
      <c r="D13" s="1073"/>
    </row>
    <row r="14" spans="1:4" s="181" customFormat="1" hidden="1" outlineLevel="1">
      <c r="A14" s="62"/>
      <c r="B14" s="1072"/>
      <c r="C14" s="309">
        <f>SH!$AA$3</f>
        <v>0</v>
      </c>
      <c r="D14" s="1073"/>
    </row>
    <row r="15" spans="1:4" s="181" customFormat="1" hidden="1" outlineLevel="1">
      <c r="A15" s="62"/>
      <c r="B15" s="1072"/>
      <c r="C15" s="309">
        <f>WH!$AD$3</f>
        <v>0</v>
      </c>
      <c r="D15" s="1073"/>
    </row>
    <row r="16" spans="1:4" collapsed="1">
      <c r="A16" s="62"/>
      <c r="B16" s="1072" t="s">
        <v>1166</v>
      </c>
      <c r="C16" s="650">
        <f>GH!GU4+GC!AP3+WH!AD3+SH!AA3+PH!BW3</f>
        <v>12</v>
      </c>
      <c r="D16" s="1073">
        <f>C16/C39</f>
        <v>3.8834951456310676E-2</v>
      </c>
    </row>
    <row r="17" spans="1:4" s="181" customFormat="1" hidden="1" outlineLevel="1">
      <c r="A17" s="62"/>
      <c r="B17" s="1072"/>
      <c r="C17" s="83">
        <f>GC!$AP$4</f>
        <v>1</v>
      </c>
      <c r="D17" s="1073"/>
    </row>
    <row r="18" spans="1:4" s="181" customFormat="1" hidden="1" outlineLevel="1">
      <c r="A18" s="62"/>
      <c r="B18" s="1072"/>
      <c r="C18" s="83">
        <f>GH!$GU$5</f>
        <v>40</v>
      </c>
      <c r="D18" s="1073"/>
    </row>
    <row r="19" spans="1:4" s="181" customFormat="1" hidden="1" outlineLevel="1">
      <c r="A19" s="62"/>
      <c r="B19" s="1072"/>
      <c r="C19" s="83">
        <f>PH!$BW$4</f>
        <v>6</v>
      </c>
      <c r="D19" s="1073"/>
    </row>
    <row r="20" spans="1:4" s="181" customFormat="1" hidden="1" outlineLevel="1">
      <c r="A20" s="62"/>
      <c r="B20" s="1072"/>
      <c r="C20" s="83">
        <f>SH!$AA$4</f>
        <v>0</v>
      </c>
      <c r="D20" s="1073"/>
    </row>
    <row r="21" spans="1:4" s="181" customFormat="1" hidden="1" outlineLevel="1">
      <c r="A21" s="62"/>
      <c r="B21" s="1072"/>
      <c r="C21" s="83">
        <f>WH!$AD$4</f>
        <v>0</v>
      </c>
      <c r="D21" s="1073"/>
    </row>
    <row r="22" spans="1:4" collapsed="1">
      <c r="A22" s="62"/>
      <c r="B22" s="1072" t="s">
        <v>1167</v>
      </c>
      <c r="C22" s="83">
        <f>GH!GU5+GC!AP4+WH!AD4+SH!AA4+PH!BW4</f>
        <v>47</v>
      </c>
      <c r="D22" s="1073">
        <f>C22/C39</f>
        <v>0.15210355987055016</v>
      </c>
    </row>
    <row r="23" spans="1:4" s="181" customFormat="1" ht="15" hidden="1" customHeight="1" outlineLevel="1">
      <c r="A23" s="62"/>
      <c r="B23" s="1072"/>
      <c r="C23" s="83">
        <f>GC!$AP$5</f>
        <v>9</v>
      </c>
      <c r="D23" s="1073"/>
    </row>
    <row r="24" spans="1:4" s="181" customFormat="1" ht="15" hidden="1" customHeight="1" outlineLevel="1">
      <c r="A24" s="62"/>
      <c r="B24" s="1072"/>
      <c r="C24" s="83">
        <f>GH!$GU$6</f>
        <v>33</v>
      </c>
      <c r="D24" s="1073"/>
    </row>
    <row r="25" spans="1:4" s="181" customFormat="1" ht="15" hidden="1" customHeight="1" outlineLevel="1">
      <c r="A25" s="62"/>
      <c r="B25" s="1072"/>
      <c r="C25" s="83">
        <f>PH!$BW$5</f>
        <v>8</v>
      </c>
      <c r="D25" s="1073"/>
    </row>
    <row r="26" spans="1:4" s="181" customFormat="1" ht="15" hidden="1" customHeight="1" outlineLevel="1">
      <c r="A26" s="62"/>
      <c r="B26" s="1072"/>
      <c r="C26" s="83">
        <f>SH!$AA$5</f>
        <v>0</v>
      </c>
      <c r="D26" s="1073"/>
    </row>
    <row r="27" spans="1:4" s="181" customFormat="1" ht="15" hidden="1" customHeight="1" outlineLevel="1">
      <c r="A27" s="62"/>
      <c r="B27" s="1072"/>
      <c r="C27" s="83">
        <f>WH!$AD$5</f>
        <v>0</v>
      </c>
      <c r="D27" s="1073"/>
    </row>
    <row r="28" spans="1:4" collapsed="1">
      <c r="A28" s="62"/>
      <c r="B28" s="1072" t="s">
        <v>1168</v>
      </c>
      <c r="C28" s="83">
        <f>GH!GU6+GC!AP5+WH!AD5+SH!AA5+PH!BW5+Charts_Calculations!H8</f>
        <v>50</v>
      </c>
      <c r="D28" s="1073">
        <f>C28/C39</f>
        <v>0.16181229773462782</v>
      </c>
    </row>
    <row r="29" spans="1:4" s="181" customFormat="1" hidden="1" outlineLevel="1">
      <c r="A29" s="62"/>
      <c r="B29" s="1072"/>
      <c r="C29" s="83">
        <f>GC!$AP$6</f>
        <v>18</v>
      </c>
      <c r="D29" s="1073"/>
    </row>
    <row r="30" spans="1:4" s="181" customFormat="1" hidden="1" outlineLevel="1">
      <c r="A30" s="62"/>
      <c r="B30" s="1072"/>
      <c r="C30" s="83">
        <f>GH!$GU$7</f>
        <v>93</v>
      </c>
      <c r="D30" s="1073"/>
    </row>
    <row r="31" spans="1:4" s="181" customFormat="1" hidden="1" outlineLevel="1">
      <c r="A31" s="62"/>
      <c r="B31" s="1072"/>
      <c r="C31" s="83">
        <f>PH!$BW$6</f>
        <v>46</v>
      </c>
      <c r="D31" s="1073"/>
    </row>
    <row r="32" spans="1:4" s="181" customFormat="1" hidden="1" outlineLevel="1">
      <c r="A32" s="62"/>
      <c r="B32" s="1072"/>
      <c r="C32" s="83">
        <f>SH!$AA$6</f>
        <v>12</v>
      </c>
      <c r="D32" s="1073"/>
    </row>
    <row r="33" spans="1:4" s="181" customFormat="1" hidden="1" outlineLevel="1">
      <c r="A33" s="62"/>
      <c r="B33" s="1072"/>
      <c r="C33" s="83">
        <f>WH!$AD$6</f>
        <v>15</v>
      </c>
      <c r="D33" s="1073"/>
    </row>
    <row r="34" spans="1:4" s="181" customFormat="1" hidden="1" outlineLevel="1">
      <c r="A34" s="62"/>
      <c r="B34" s="1072" t="s">
        <v>1455</v>
      </c>
      <c r="C34" s="1074">
        <v>1</v>
      </c>
      <c r="D34" s="1073"/>
    </row>
    <row r="35" spans="1:4" collapsed="1">
      <c r="A35" s="62"/>
      <c r="B35" s="1018" t="s">
        <v>1623</v>
      </c>
      <c r="C35" s="83">
        <f>GH!GU7+GC!AP6+WH!AD6+SH!AA6+PH!BW6+Charts_Calculations!F8</f>
        <v>184</v>
      </c>
      <c r="D35" s="1073">
        <f>C35/C39</f>
        <v>0.59546925566343045</v>
      </c>
    </row>
    <row r="36" spans="1:4" s="181" customFormat="1" hidden="1" outlineLevel="1">
      <c r="A36" s="62"/>
      <c r="B36" s="1018"/>
      <c r="C36" s="83">
        <f>GC!$AP$7</f>
        <v>0</v>
      </c>
      <c r="D36" s="1073"/>
    </row>
    <row r="37" spans="1:4" s="181" customFormat="1" hidden="1" outlineLevel="1">
      <c r="A37" s="62"/>
      <c r="B37" s="1018"/>
      <c r="C37" s="83" t="e">
        <f>PH!#REF!</f>
        <v>#REF!</v>
      </c>
      <c r="D37" s="1073"/>
    </row>
    <row r="38" spans="1:4" collapsed="1">
      <c r="A38" s="62"/>
      <c r="B38" s="850" t="s">
        <v>1171</v>
      </c>
      <c r="C38" s="83">
        <f>GH!GR34+GC!AM32+PH!BT32</f>
        <v>2</v>
      </c>
      <c r="D38" s="1073">
        <f>C38/C39</f>
        <v>6.4724919093851136E-3</v>
      </c>
    </row>
    <row r="39" spans="1:4">
      <c r="A39" s="62"/>
      <c r="B39" s="1075" t="s">
        <v>1556</v>
      </c>
      <c r="C39" s="1076">
        <f>C10+C16+C22+C28+C35+C38</f>
        <v>309</v>
      </c>
      <c r="D39" s="868">
        <f>SUM(D10:D38)</f>
        <v>1</v>
      </c>
    </row>
    <row r="40" spans="1:4">
      <c r="A40" s="62"/>
      <c r="B40" s="62"/>
      <c r="C40" s="62"/>
      <c r="D40" s="62"/>
    </row>
    <row r="56" spans="1:15" s="901" customFormat="1" ht="18.75">
      <c r="A56" s="900" t="s">
        <v>1241</v>
      </c>
    </row>
    <row r="57" spans="1:15">
      <c r="A57" s="62"/>
      <c r="B57" s="62"/>
      <c r="C57" s="62"/>
      <c r="D57" s="62"/>
      <c r="M57" s="62"/>
      <c r="N57" s="95"/>
      <c r="O57" s="359"/>
    </row>
    <row r="58" spans="1:15">
      <c r="A58" s="62"/>
      <c r="B58" s="630" t="s">
        <v>1556</v>
      </c>
      <c r="C58" s="630" t="s">
        <v>1254</v>
      </c>
      <c r="D58" s="395" t="s">
        <v>1235</v>
      </c>
      <c r="E58" s="368"/>
      <c r="F58" s="62"/>
      <c r="G58" s="62"/>
      <c r="H58" s="62"/>
      <c r="I58" s="62"/>
      <c r="J58" s="62"/>
      <c r="K58" s="62"/>
      <c r="M58" s="62"/>
      <c r="N58" s="95"/>
      <c r="O58" s="224"/>
    </row>
    <row r="59" spans="1:15" s="181" customFormat="1">
      <c r="A59" s="62"/>
      <c r="B59" s="630" t="s">
        <v>1726</v>
      </c>
      <c r="C59" s="878">
        <f>PH!CA18</f>
        <v>1</v>
      </c>
      <c r="D59" s="1077">
        <f>C59/C99</f>
        <v>3.2362459546925568E-3</v>
      </c>
      <c r="E59" s="368"/>
      <c r="F59" s="62"/>
      <c r="G59" s="62"/>
      <c r="H59" s="62"/>
      <c r="I59" s="62"/>
      <c r="J59" s="62"/>
      <c r="K59" s="62"/>
      <c r="M59" s="62"/>
      <c r="N59" s="95"/>
      <c r="O59" s="224"/>
    </row>
    <row r="60" spans="1:15" s="181" customFormat="1">
      <c r="A60" s="62"/>
      <c r="B60" s="630" t="s">
        <v>1466</v>
      </c>
      <c r="C60" s="83">
        <f>WH!AH3</f>
        <v>1</v>
      </c>
      <c r="D60" s="1078">
        <f>C60/C99</f>
        <v>3.2362459546925568E-3</v>
      </c>
      <c r="E60" s="368"/>
      <c r="M60" s="62"/>
      <c r="N60" s="95"/>
      <c r="O60" s="224"/>
    </row>
    <row r="61" spans="1:15" s="181" customFormat="1">
      <c r="A61" s="62"/>
      <c r="B61" s="364" t="s">
        <v>1227</v>
      </c>
      <c r="C61" s="85">
        <f>GC!AT17</f>
        <v>2</v>
      </c>
      <c r="D61" s="1079">
        <f>C61/C99</f>
        <v>6.4724919093851136E-3</v>
      </c>
      <c r="E61" s="368"/>
      <c r="M61" s="62"/>
      <c r="N61" s="95"/>
      <c r="O61" s="62"/>
    </row>
    <row r="62" spans="1:15" s="181" customFormat="1">
      <c r="A62" s="62"/>
      <c r="B62" s="364" t="s">
        <v>784</v>
      </c>
      <c r="C62" s="224">
        <f>GH!GX4+GC!AT16+PC!H9+SH!AE6+PH!CA3</f>
        <v>30</v>
      </c>
      <c r="D62" s="1079">
        <f>C62/C99</f>
        <v>9.7087378640776698E-2</v>
      </c>
      <c r="E62" s="368"/>
      <c r="M62" s="62"/>
      <c r="N62" s="95"/>
      <c r="O62" s="62"/>
    </row>
    <row r="63" spans="1:15" s="181" customFormat="1">
      <c r="A63" s="62"/>
      <c r="B63" s="630" t="s">
        <v>1228</v>
      </c>
      <c r="C63" s="224">
        <f>SH!AE2</f>
        <v>1</v>
      </c>
      <c r="D63" s="1079">
        <f>C63/C99</f>
        <v>3.2362459546925568E-3</v>
      </c>
      <c r="E63" s="368"/>
      <c r="I63" s="62"/>
      <c r="J63" s="62"/>
      <c r="K63" s="62"/>
    </row>
    <row r="64" spans="1:15" s="181" customFormat="1">
      <c r="A64" s="62"/>
      <c r="B64" s="364" t="s">
        <v>1176</v>
      </c>
      <c r="C64" s="224">
        <f>GH!GX16+GC!AT19</f>
        <v>1</v>
      </c>
      <c r="D64" s="1079">
        <f>C64/C99</f>
        <v>3.2362459546925568E-3</v>
      </c>
      <c r="E64" s="368"/>
      <c r="I64" s="62"/>
      <c r="J64" s="62"/>
      <c r="K64" s="62"/>
    </row>
    <row r="65" spans="1:15" s="181" customFormat="1">
      <c r="A65" s="62"/>
      <c r="B65" s="364" t="s">
        <v>1668</v>
      </c>
      <c r="C65" s="622">
        <f>PH!CA22</f>
        <v>1</v>
      </c>
      <c r="D65" s="1079">
        <f>C65/C99</f>
        <v>3.2362459546925568E-3</v>
      </c>
      <c r="E65" s="368"/>
      <c r="I65" s="62"/>
      <c r="J65" s="62"/>
      <c r="K65" s="62"/>
    </row>
    <row r="66" spans="1:15">
      <c r="A66" s="62"/>
      <c r="B66" s="364" t="s">
        <v>1674</v>
      </c>
      <c r="C66" s="622">
        <f>PH!CA21</f>
        <v>1</v>
      </c>
      <c r="D66" s="1079">
        <f>C66/C99</f>
        <v>3.2362459546925568E-3</v>
      </c>
      <c r="E66" s="368"/>
      <c r="I66" s="62"/>
      <c r="J66" s="62"/>
      <c r="K66" s="62"/>
    </row>
    <row r="67" spans="1:15">
      <c r="A67" s="62"/>
      <c r="B67" s="364" t="s">
        <v>1549</v>
      </c>
      <c r="C67" s="224">
        <f>SH!AE3</f>
        <v>1</v>
      </c>
      <c r="D67" s="1079">
        <f>C67/C99</f>
        <v>3.2362459546925568E-3</v>
      </c>
      <c r="E67" s="368"/>
      <c r="I67" s="62"/>
      <c r="J67" s="62"/>
      <c r="K67" s="62"/>
    </row>
    <row r="68" spans="1:15" s="181" customFormat="1">
      <c r="A68" s="62"/>
      <c r="B68" s="364" t="s">
        <v>1840</v>
      </c>
      <c r="C68" s="622">
        <f>PH!CA17</f>
        <v>1</v>
      </c>
      <c r="D68" s="1079">
        <f>C68/C99</f>
        <v>3.2362459546925568E-3</v>
      </c>
      <c r="E68" s="368"/>
      <c r="I68" s="62"/>
      <c r="J68" s="62"/>
      <c r="K68" s="62"/>
    </row>
    <row r="69" spans="1:15">
      <c r="A69" s="62"/>
      <c r="B69" s="364" t="s">
        <v>1174</v>
      </c>
      <c r="C69" s="224">
        <f>GH!GX5+GC!AT2+WH!AH4+SH!AE10+PH!CA6</f>
        <v>42</v>
      </c>
      <c r="D69" s="1079">
        <f>C69/C99</f>
        <v>0.13592233009708737</v>
      </c>
      <c r="E69" s="368"/>
      <c r="I69" s="62"/>
      <c r="J69" s="62"/>
      <c r="K69" s="62"/>
    </row>
    <row r="70" spans="1:15">
      <c r="A70" s="62"/>
      <c r="B70" s="630" t="s">
        <v>1225</v>
      </c>
      <c r="C70" s="224">
        <f>GH!GX19+GC!AT5</f>
        <v>3</v>
      </c>
      <c r="D70" s="1079">
        <f>C70/C99</f>
        <v>9.7087378640776691E-3</v>
      </c>
      <c r="E70" s="368"/>
      <c r="I70" s="62"/>
      <c r="J70" s="62"/>
      <c r="K70" s="62"/>
    </row>
    <row r="71" spans="1:15">
      <c r="A71" s="62"/>
      <c r="B71" s="364" t="s">
        <v>694</v>
      </c>
      <c r="C71" s="85">
        <f>GH!GX8+SH!AE8</f>
        <v>49</v>
      </c>
      <c r="D71" s="1079">
        <f>C71/C99</f>
        <v>0.15857605177993528</v>
      </c>
      <c r="E71" s="368"/>
      <c r="I71" s="62"/>
      <c r="J71" s="95"/>
      <c r="K71" s="62"/>
    </row>
    <row r="72" spans="1:15" s="181" customFormat="1">
      <c r="A72" s="62"/>
      <c r="B72" s="364" t="s">
        <v>1702</v>
      </c>
      <c r="C72" s="712">
        <f>PH!CA19</f>
        <v>1</v>
      </c>
      <c r="D72" s="1079">
        <f>C72/C99</f>
        <v>3.2362459546925568E-3</v>
      </c>
      <c r="E72" s="368"/>
      <c r="I72" s="62"/>
      <c r="J72" s="95"/>
      <c r="K72" s="62"/>
    </row>
    <row r="73" spans="1:15" s="181" customFormat="1">
      <c r="A73" s="62"/>
      <c r="B73" s="364" t="s">
        <v>705</v>
      </c>
      <c r="C73" s="85">
        <f>GH!GX17</f>
        <v>1</v>
      </c>
      <c r="D73" s="1079">
        <f>C73/C99</f>
        <v>3.2362459546925568E-3</v>
      </c>
      <c r="E73" s="368"/>
      <c r="I73" s="62"/>
      <c r="J73" s="95"/>
      <c r="K73" s="62"/>
    </row>
    <row r="74" spans="1:15">
      <c r="A74" s="62"/>
      <c r="B74" s="364" t="s">
        <v>1177</v>
      </c>
      <c r="C74" s="85">
        <f>GH!GX12</f>
        <v>12</v>
      </c>
      <c r="D74" s="1079">
        <f>C74/C99</f>
        <v>3.8834951456310676E-2</v>
      </c>
      <c r="E74" s="368"/>
      <c r="I74" s="62"/>
      <c r="J74" s="95"/>
      <c r="K74" s="62"/>
    </row>
    <row r="75" spans="1:15">
      <c r="A75" s="62"/>
      <c r="B75" s="364" t="s">
        <v>670</v>
      </c>
      <c r="C75" s="85">
        <f>GH!GX6+GC!AT14+PH!CA7</f>
        <v>27</v>
      </c>
      <c r="D75" s="1079">
        <f>C75/C99</f>
        <v>8.7378640776699032E-2</v>
      </c>
      <c r="E75" s="364"/>
      <c r="I75" s="62"/>
      <c r="J75" s="62"/>
      <c r="K75" s="62"/>
    </row>
    <row r="76" spans="1:15">
      <c r="A76" s="62"/>
      <c r="B76" s="364" t="s">
        <v>714</v>
      </c>
      <c r="C76" s="85">
        <f>GH!GX9+GC!AT13+PH!CA8</f>
        <v>15</v>
      </c>
      <c r="D76" s="1079">
        <f>C76/C99</f>
        <v>4.8543689320388349E-2</v>
      </c>
      <c r="E76" s="364"/>
      <c r="M76" s="62"/>
      <c r="N76" s="62"/>
      <c r="O76" s="62"/>
    </row>
    <row r="77" spans="1:15">
      <c r="A77" s="62"/>
      <c r="B77" s="364" t="s">
        <v>1398</v>
      </c>
      <c r="C77" s="85">
        <f>PH!CA9</f>
        <v>6</v>
      </c>
      <c r="D77" s="1079">
        <f>C77/C99</f>
        <v>1.9417475728155338E-2</v>
      </c>
      <c r="E77" s="62"/>
      <c r="F77" s="62"/>
      <c r="G77" s="630" t="s">
        <v>1254</v>
      </c>
      <c r="H77" s="395" t="s">
        <v>1235</v>
      </c>
      <c r="I77" s="62"/>
      <c r="M77" s="62"/>
      <c r="N77" s="62"/>
      <c r="O77" s="62"/>
    </row>
    <row r="78" spans="1:15">
      <c r="A78" s="62"/>
      <c r="B78" s="364" t="s">
        <v>1222</v>
      </c>
      <c r="C78" s="712">
        <f>GC!AT4+PH!CA16</f>
        <v>2</v>
      </c>
      <c r="D78" s="1079">
        <f>C78/C99</f>
        <v>6.4724919093851136E-3</v>
      </c>
      <c r="E78" s="62"/>
      <c r="F78" s="630" t="s">
        <v>1392</v>
      </c>
      <c r="G78" s="1080">
        <f>C91+C97+C60+C81+C72</f>
        <v>6</v>
      </c>
      <c r="H78" s="1081">
        <f>G78/G85</f>
        <v>1.9417475728155338E-2</v>
      </c>
      <c r="I78" s="62"/>
      <c r="M78" s="62"/>
      <c r="N78" s="62"/>
      <c r="O78" s="62"/>
    </row>
    <row r="79" spans="1:15">
      <c r="A79" s="62"/>
      <c r="B79" s="364" t="s">
        <v>1224</v>
      </c>
      <c r="C79" s="85">
        <f>GC!AT9+SH!AE4</f>
        <v>4</v>
      </c>
      <c r="D79" s="1079">
        <f>C79/C99</f>
        <v>1.2944983818770227E-2</v>
      </c>
      <c r="E79" s="62"/>
      <c r="F79" s="630" t="s">
        <v>1230</v>
      </c>
      <c r="G79" s="712">
        <f>C69+C78+C88+C94+C77+C98</f>
        <v>58</v>
      </c>
      <c r="H79" s="1079">
        <f>G79/G85</f>
        <v>0.18770226537216828</v>
      </c>
      <c r="I79" s="62"/>
      <c r="M79" s="62"/>
      <c r="N79" s="62"/>
      <c r="O79" s="62"/>
    </row>
    <row r="80" spans="1:15" s="181" customFormat="1">
      <c r="A80" s="62"/>
      <c r="B80" s="364" t="s">
        <v>1459</v>
      </c>
      <c r="C80" s="85">
        <f>GC!$AT$10</f>
        <v>1</v>
      </c>
      <c r="D80" s="1079">
        <f>C80/C99</f>
        <v>3.2362459546925568E-3</v>
      </c>
      <c r="E80" s="62"/>
      <c r="F80" s="630" t="s">
        <v>1227</v>
      </c>
      <c r="G80" s="85">
        <f>C61</f>
        <v>2</v>
      </c>
      <c r="H80" s="1079">
        <f>G80/G85</f>
        <v>6.4724919093851136E-3</v>
      </c>
      <c r="I80" s="62"/>
      <c r="M80" s="62"/>
      <c r="N80" s="62"/>
      <c r="O80" s="62"/>
    </row>
    <row r="81" spans="1:9" ht="14.25" customHeight="1">
      <c r="A81" s="62"/>
      <c r="B81" s="364" t="s">
        <v>1778</v>
      </c>
      <c r="C81" s="712">
        <f>PH!CA15</f>
        <v>1</v>
      </c>
      <c r="D81" s="1079">
        <f>C81/C99</f>
        <v>3.2362459546925568E-3</v>
      </c>
      <c r="E81" s="62"/>
      <c r="F81" s="630" t="s">
        <v>1843</v>
      </c>
      <c r="G81" s="712">
        <f>C80+C66+C84+C59+C65</f>
        <v>5</v>
      </c>
      <c r="H81" s="1079">
        <f>G81/G85</f>
        <v>1.6181229773462782E-2</v>
      </c>
      <c r="I81" s="62"/>
    </row>
    <row r="82" spans="1:9" ht="14.25" customHeight="1">
      <c r="A82" s="62"/>
      <c r="B82" s="364" t="s">
        <v>717</v>
      </c>
      <c r="C82" s="85">
        <f>GH!GX10+SH!AE7</f>
        <v>8</v>
      </c>
      <c r="D82" s="1079">
        <f>C82/C99</f>
        <v>2.5889967637540454E-2</v>
      </c>
      <c r="E82" s="62"/>
      <c r="F82" s="630" t="s">
        <v>1229</v>
      </c>
      <c r="G82" s="712">
        <f>C62+C63+C70+C71+C73+C74+C75+C76+C79+C82+C85+C86+C89+C90+C92+C93+C95+C67+C83+C68</f>
        <v>224</v>
      </c>
      <c r="H82" s="1079">
        <f>G82/G85</f>
        <v>0.72491909385113273</v>
      </c>
      <c r="I82" s="62"/>
    </row>
    <row r="83" spans="1:9">
      <c r="A83" s="62"/>
      <c r="B83" s="364" t="s">
        <v>1610</v>
      </c>
      <c r="C83" s="85">
        <f>GH!GX11</f>
        <v>1</v>
      </c>
      <c r="D83" s="1079">
        <f>C83/C99</f>
        <v>3.2362459546925568E-3</v>
      </c>
      <c r="E83" s="62"/>
      <c r="F83" s="630" t="s">
        <v>1232</v>
      </c>
      <c r="G83" s="712">
        <f>C87</f>
        <v>2</v>
      </c>
      <c r="H83" s="1079">
        <f>G83/G85</f>
        <v>6.4724919093851136E-3</v>
      </c>
      <c r="I83" s="62"/>
    </row>
    <row r="84" spans="1:9" s="181" customFormat="1">
      <c r="A84" s="62"/>
      <c r="B84" s="364" t="s">
        <v>1693</v>
      </c>
      <c r="C84" s="712">
        <f>PH!CA20</f>
        <v>1</v>
      </c>
      <c r="D84" s="1079">
        <f>C84/C99</f>
        <v>3.2362459546925568E-3</v>
      </c>
      <c r="E84" s="62"/>
      <c r="F84" s="630" t="s">
        <v>1231</v>
      </c>
      <c r="G84" s="85">
        <f>C64+C96</f>
        <v>12</v>
      </c>
      <c r="H84" s="1079">
        <f>G84/G85</f>
        <v>3.8834951456310676E-2</v>
      </c>
      <c r="I84" s="62"/>
    </row>
    <row r="85" spans="1:9">
      <c r="A85" s="62"/>
      <c r="B85" s="364" t="s">
        <v>729</v>
      </c>
      <c r="C85" s="85">
        <f>GH!GX13+WH!AH5+PH!CA5</f>
        <v>9</v>
      </c>
      <c r="D85" s="1079">
        <f>C85/C99</f>
        <v>2.9126213592233011E-2</v>
      </c>
      <c r="E85" s="62"/>
      <c r="F85" s="630" t="s">
        <v>1556</v>
      </c>
      <c r="G85" s="395">
        <f>SUM(G78:G84)</f>
        <v>309</v>
      </c>
      <c r="H85" s="1082">
        <f>SUM(H78:H84)</f>
        <v>1.0000000000000002</v>
      </c>
      <c r="I85" s="62"/>
    </row>
    <row r="86" spans="1:9" s="181" customFormat="1">
      <c r="A86" s="62"/>
      <c r="B86" s="364" t="s">
        <v>1223</v>
      </c>
      <c r="C86" s="712">
        <f>GC!AT6+PH!CA23</f>
        <v>3</v>
      </c>
      <c r="D86" s="1079">
        <f>C86/C99</f>
        <v>9.7087378640776691E-3</v>
      </c>
      <c r="E86" s="62"/>
      <c r="F86" s="62"/>
      <c r="G86" s="62"/>
      <c r="H86" s="62"/>
      <c r="I86" s="62"/>
    </row>
    <row r="87" spans="1:9" s="181" customFormat="1">
      <c r="A87" s="62"/>
      <c r="B87" s="364" t="s">
        <v>797</v>
      </c>
      <c r="C87" s="712">
        <f>GH!GX14+PH!CA14</f>
        <v>2</v>
      </c>
      <c r="D87" s="1079">
        <f>C87/C99</f>
        <v>6.4724919093851136E-3</v>
      </c>
      <c r="E87" s="62"/>
      <c r="F87" s="62"/>
      <c r="G87" s="62"/>
      <c r="H87" s="62"/>
      <c r="I87" s="62"/>
    </row>
    <row r="88" spans="1:9" s="181" customFormat="1">
      <c r="A88" s="62"/>
      <c r="B88" s="364" t="s">
        <v>179</v>
      </c>
      <c r="C88" s="85">
        <f>GC!AT7</f>
        <v>1</v>
      </c>
      <c r="D88" s="1079">
        <f>C88/C99</f>
        <v>3.2362459546925568E-3</v>
      </c>
      <c r="E88" s="62"/>
      <c r="F88" s="62"/>
      <c r="G88" s="62"/>
      <c r="H88" s="62"/>
      <c r="I88" s="62"/>
    </row>
    <row r="89" spans="1:9">
      <c r="A89" s="62"/>
      <c r="B89" s="364" t="s">
        <v>1312</v>
      </c>
      <c r="C89" s="85">
        <f>GH!GX18</f>
        <v>1</v>
      </c>
      <c r="D89" s="1079">
        <f>C89/C99</f>
        <v>3.2362459546925568E-3</v>
      </c>
    </row>
    <row r="90" spans="1:9" s="181" customFormat="1">
      <c r="A90" s="62"/>
      <c r="B90" s="364" t="s">
        <v>703</v>
      </c>
      <c r="C90" s="85">
        <f>GH!GX20+GC!AT11+SH!AE9+PH!CA10+PC!J9</f>
        <v>25</v>
      </c>
      <c r="D90" s="1079">
        <f>C90/C99</f>
        <v>8.0906148867313912E-2</v>
      </c>
    </row>
    <row r="91" spans="1:9">
      <c r="A91" s="62"/>
      <c r="B91" s="364" t="s">
        <v>1471</v>
      </c>
      <c r="C91" s="85">
        <f>GC!AT12</f>
        <v>1</v>
      </c>
      <c r="D91" s="1079">
        <f>C91/C99</f>
        <v>3.2362459546925568E-3</v>
      </c>
      <c r="F91" s="181"/>
      <c r="G91" s="181"/>
      <c r="H91" s="181"/>
    </row>
    <row r="92" spans="1:9" s="181" customFormat="1">
      <c r="A92" s="62"/>
      <c r="B92" s="364" t="s">
        <v>733</v>
      </c>
      <c r="C92" s="85">
        <f>GH!GX21</f>
        <v>20</v>
      </c>
      <c r="D92" s="1079">
        <f>C92/C99</f>
        <v>6.4724919093851127E-2</v>
      </c>
    </row>
    <row r="93" spans="1:9" s="181" customFormat="1">
      <c r="A93" s="62"/>
      <c r="B93" s="364" t="s">
        <v>735</v>
      </c>
      <c r="C93" s="85">
        <f>GH!GX7+PH!CA11+SH!AE5</f>
        <v>12</v>
      </c>
      <c r="D93" s="1079">
        <f>C93/C99</f>
        <v>3.8834951456310676E-2</v>
      </c>
    </row>
    <row r="94" spans="1:9" s="181" customFormat="1">
      <c r="A94" s="62"/>
      <c r="B94" s="364" t="s">
        <v>1221</v>
      </c>
      <c r="C94" s="85">
        <f>GC!AT3+PH!CA13</f>
        <v>4</v>
      </c>
      <c r="D94" s="1079">
        <f>C94/C99</f>
        <v>1.2944983818770227E-2</v>
      </c>
    </row>
    <row r="95" spans="1:9" s="181" customFormat="1">
      <c r="A95" s="62"/>
      <c r="B95" s="364" t="s">
        <v>1226</v>
      </c>
      <c r="C95" s="85">
        <f>GC!AT15</f>
        <v>1</v>
      </c>
      <c r="D95" s="1079">
        <f>C95/C99</f>
        <v>3.2362459546925568E-3</v>
      </c>
    </row>
    <row r="96" spans="1:9" s="181" customFormat="1">
      <c r="A96" s="62"/>
      <c r="B96" s="364" t="s">
        <v>1175</v>
      </c>
      <c r="C96" s="85">
        <f>GH!GX15+GC!AT18+PH!CA4</f>
        <v>11</v>
      </c>
      <c r="D96" s="1079">
        <f>C96/C99</f>
        <v>3.5598705501618123E-2</v>
      </c>
    </row>
    <row r="97" spans="1:17" s="181" customFormat="1">
      <c r="A97" s="62"/>
      <c r="B97" s="364" t="s">
        <v>1394</v>
      </c>
      <c r="C97" s="85">
        <f>WH!AH6</f>
        <v>2</v>
      </c>
      <c r="D97" s="1079">
        <f>C97/C99</f>
        <v>6.4724919093851136E-3</v>
      </c>
    </row>
    <row r="98" spans="1:17" s="181" customFormat="1">
      <c r="A98" s="62"/>
      <c r="B98" s="364" t="s">
        <v>1413</v>
      </c>
      <c r="C98" s="85">
        <f>PH!CA12</f>
        <v>3</v>
      </c>
      <c r="D98" s="1079">
        <f>C98/C99</f>
        <v>9.7087378640776691E-3</v>
      </c>
    </row>
    <row r="99" spans="1:17" s="181" customFormat="1">
      <c r="A99" s="62"/>
      <c r="B99" s="630" t="s">
        <v>1556</v>
      </c>
      <c r="C99" s="878">
        <f>SUM(C59:C98)</f>
        <v>309</v>
      </c>
      <c r="D99" s="868">
        <f>SUM(D59:D98)</f>
        <v>0.99999999999999967</v>
      </c>
    </row>
    <row r="100" spans="1:17" s="181" customFormat="1">
      <c r="A100" s="62"/>
      <c r="B100" s="630"/>
      <c r="C100" s="395"/>
      <c r="D100" s="868"/>
    </row>
    <row r="101" spans="1:17" s="901" customFormat="1" ht="18.75">
      <c r="A101" s="900" t="s">
        <v>1289</v>
      </c>
    </row>
    <row r="102" spans="1:17">
      <c r="A102" s="62"/>
      <c r="B102" s="62"/>
      <c r="C102" s="62"/>
      <c r="D102" s="62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291"/>
      <c r="P102" s="83"/>
      <c r="Q102" s="878"/>
    </row>
    <row r="103" spans="1:17" s="181" customFormat="1">
      <c r="A103" s="62"/>
      <c r="B103" s="62"/>
      <c r="C103" s="629" t="s">
        <v>645</v>
      </c>
      <c r="D103" s="629" t="s">
        <v>648</v>
      </c>
      <c r="E103" s="629" t="s">
        <v>532</v>
      </c>
      <c r="F103" s="629" t="s">
        <v>701</v>
      </c>
      <c r="G103" s="629" t="s">
        <v>1233</v>
      </c>
      <c r="H103" s="629" t="s">
        <v>886</v>
      </c>
      <c r="I103" s="629" t="s">
        <v>863</v>
      </c>
      <c r="J103" s="629" t="s">
        <v>930</v>
      </c>
      <c r="K103" s="629" t="s">
        <v>1078</v>
      </c>
      <c r="L103" s="629" t="s">
        <v>1121</v>
      </c>
      <c r="M103" s="62"/>
      <c r="N103" s="62"/>
    </row>
    <row r="104" spans="1:17">
      <c r="A104" s="62"/>
      <c r="B104" s="1083" t="s">
        <v>1392</v>
      </c>
      <c r="C104" s="728">
        <f>GC!AY26+WH!AV7+PH!CE15+PH!CE19</f>
        <v>0</v>
      </c>
      <c r="D104" s="848">
        <f>GC!BI24+WH!AU7</f>
        <v>1212</v>
      </c>
      <c r="E104" s="728">
        <f>GC!BJ24+WH!AW7+PH!CG15+Charts_Calculations!CQ78</f>
        <v>12580</v>
      </c>
      <c r="F104" s="728">
        <v>0</v>
      </c>
      <c r="G104" s="728">
        <f>GC!BL24+PH!CI15+PH!CI19</f>
        <v>0</v>
      </c>
      <c r="H104" s="728">
        <f>GC!BM24+WH!AY7+PH!CJ15+PH!CJ19</f>
        <v>0</v>
      </c>
      <c r="I104" s="728">
        <f>GC!BK24</f>
        <v>0</v>
      </c>
      <c r="J104" s="728">
        <f>WH!AX7</f>
        <v>0</v>
      </c>
      <c r="K104" s="728">
        <v>0</v>
      </c>
      <c r="L104" s="728">
        <f>PH!CH19</f>
        <v>1900</v>
      </c>
      <c r="M104" s="62"/>
      <c r="N104" s="62"/>
    </row>
    <row r="105" spans="1:17">
      <c r="A105" s="62"/>
      <c r="B105" s="629" t="s">
        <v>1230</v>
      </c>
      <c r="C105" s="42">
        <f>GH!HJ25+GC!BH25+WH!AV5+SH!AI11+PH!CE6+PH!CE10+PH!CE11+PH!CE13+PH!CE16</f>
        <v>5151</v>
      </c>
      <c r="D105" s="42">
        <f>GH!HK25+GC!BI25+WH!AU5+SH!AJ11+PH!CF6+PH!CF10+PH!CF11+PH!CF13+PH!CF16</f>
        <v>62796</v>
      </c>
      <c r="E105" s="42">
        <f>GH!HL25+GC!BJ25+WH!AW5+PH!CG6+PH!CG10+PH!CG11+PH!CG13+PH!CG16</f>
        <v>54162</v>
      </c>
      <c r="F105" s="42">
        <f>GH!HM25+SH!AK11</f>
        <v>0</v>
      </c>
      <c r="G105" s="42">
        <f>GH!HN25+GC!BL25+PH!CI6</f>
        <v>18067</v>
      </c>
      <c r="H105" s="42">
        <f>GC!BM25+WH!AY5+SH!AL11+PH!CJ6+PH!CJ10+PH!CJ11+PH!CJ13+PH!CJ16</f>
        <v>5011.5</v>
      </c>
      <c r="I105" s="42">
        <f>GC!BK25</f>
        <v>0</v>
      </c>
      <c r="J105" s="650">
        <f>WH!AX5</f>
        <v>14134.25</v>
      </c>
      <c r="K105" s="712">
        <f>SH!AM11</f>
        <v>2653</v>
      </c>
      <c r="L105" s="712">
        <f>SH!AN11+PH!CH6+PH!CH10+PH!CH11</f>
        <v>9673</v>
      </c>
      <c r="M105" s="62"/>
      <c r="N105" s="62"/>
    </row>
    <row r="106" spans="1:17">
      <c r="A106" s="62"/>
      <c r="B106" s="629" t="s">
        <v>1227</v>
      </c>
      <c r="C106" s="650">
        <f>GH!HJ26+GC!BH26</f>
        <v>0</v>
      </c>
      <c r="D106" s="650">
        <f>GH!HK26+GC!BI26</f>
        <v>0</v>
      </c>
      <c r="E106" s="650">
        <f>GH!HL26+GC!BJ26</f>
        <v>1680</v>
      </c>
      <c r="F106" s="83">
        <f>GH!HM26</f>
        <v>0</v>
      </c>
      <c r="G106" s="650">
        <f>GH!HN26+GC!BL26</f>
        <v>0</v>
      </c>
      <c r="H106" s="650">
        <f>GC!BM26</f>
        <v>0</v>
      </c>
      <c r="I106" s="650">
        <f>GC!BK26</f>
        <v>574</v>
      </c>
      <c r="J106" s="83">
        <v>0</v>
      </c>
      <c r="K106" s="83">
        <v>0</v>
      </c>
      <c r="L106" s="85">
        <v>0</v>
      </c>
      <c r="M106" s="62"/>
      <c r="N106" s="62"/>
    </row>
    <row r="107" spans="1:17">
      <c r="A107" s="62"/>
      <c r="B107" s="629" t="s">
        <v>1843</v>
      </c>
      <c r="C107" s="650">
        <f>GC!BH27+WH!AV4+PH!CE18+PH!CE20+PH!CE21+PH!CE22</f>
        <v>1481.5</v>
      </c>
      <c r="D107" s="650">
        <f>GC!BI27+WH!AU4+PH!CF18+PH!CF20+PH!CF21+PH!CF22</f>
        <v>39300</v>
      </c>
      <c r="E107" s="650">
        <f>GC!BJ27+WH!AW4+PH!CG18+PH!CG20+PH!CG21+PH!CG22</f>
        <v>900</v>
      </c>
      <c r="F107" s="83">
        <v>0</v>
      </c>
      <c r="G107" s="650">
        <f>GC!BL27+PH!CI18+PH!CI20+PH!CI21+PH!CI22</f>
        <v>0</v>
      </c>
      <c r="H107" s="650">
        <f>GC!BM27+WH!AY4+PH!CJ18+PH!CJ20+PH!CJ21+PH!CJ22</f>
        <v>0</v>
      </c>
      <c r="I107" s="650">
        <f>GC!BK27</f>
        <v>0</v>
      </c>
      <c r="J107" s="83">
        <f>WH!AX4</f>
        <v>0</v>
      </c>
      <c r="K107" s="83">
        <v>0</v>
      </c>
      <c r="L107" s="650">
        <f>PH!CH21+PH!CH18</f>
        <v>1597</v>
      </c>
      <c r="M107" s="62"/>
      <c r="N107" s="62"/>
    </row>
    <row r="108" spans="1:17">
      <c r="A108" s="62"/>
      <c r="B108" s="629" t="s">
        <v>1229</v>
      </c>
      <c r="C108" s="650">
        <f>GH!HJ27+GC!BH28+WH!AV6+SH!AI3+SH!AI4+SH!AI5+SH!AI6+SH!AI7+SH!AI8+SH!AI9+SH!AI10+PH!CE3+PH!CE5+PH!CE7+PH!CE8+PH!CE9+PH!CE12+PH!CE17+PH!CE23</f>
        <v>128693</v>
      </c>
      <c r="D108" s="650">
        <f>GH!HK27+GC!BI28+WH!AU6+SH!AJ3+SH!AJ4+SH!AJ5+SH!AJ6+SH!AJ7+SH!AJ8+SH!AJ9+SH!AJ10+PH!CF3+PH!CF5+PH!CF7+PH!CF8+PH!CF9+PH!CF12+PH!CF17+PH!CF23+PC!D23</f>
        <v>457102</v>
      </c>
      <c r="E108" s="712">
        <f>GH!HL27+GC!BJ28+WH!AW6+PH!CG3+PH!CG5+PH!CG7+PH!CG8+PH!CG9+PH!CG12+PH!CG17+PH!CG23+PC!H11</f>
        <v>17236.05</v>
      </c>
      <c r="F108" s="650">
        <f>GH!HM27+SH!AK3+SH!AK4+SH!AK5+SH!AK6+SH!AK7+SH!AK8+SH!AK9+SH!AK10</f>
        <v>15516</v>
      </c>
      <c r="G108" s="650">
        <f>GH!HN27+GC!BL28+PH!CI3+PH!CI5+PH!CI7+PH!CI8+PH!CI9+PH!CI12+PH!CI17+PH!CI23</f>
        <v>0</v>
      </c>
      <c r="H108" s="650">
        <f>GC!BM28+WH!AY6+SH!AL3+SH!AL4+SH!AL5+SH!AL6+SH!AL7+SH!AL8+SH!AL9+PH!CJ3+PH!CJ5+PH!CJ7+PH!CJ8+PH!CJ9+PH!CJ12+PH!CJ17+PH!CJ23</f>
        <v>0</v>
      </c>
      <c r="I108" s="650">
        <f>GC!BK28</f>
        <v>674</v>
      </c>
      <c r="J108" s="650">
        <f>WH!AX6</f>
        <v>0</v>
      </c>
      <c r="K108" s="650">
        <f>SH!AM3+SH!AM4+SH!AM5+SH!AM6+SH!AM7+SH!AM8+SH!AM9+SH!AM10</f>
        <v>510</v>
      </c>
      <c r="L108" s="650">
        <f>PH!CH12</f>
        <v>1208</v>
      </c>
      <c r="M108" s="62"/>
      <c r="N108" s="62"/>
    </row>
    <row r="109" spans="1:17">
      <c r="A109" s="62"/>
      <c r="B109" s="629" t="s">
        <v>1232</v>
      </c>
      <c r="C109" s="650">
        <f>GH!HJ28+GC!BH29+PH!CE14</f>
        <v>0</v>
      </c>
      <c r="D109" s="650">
        <f>GH!HK28+GC!BI29+PH!CF14</f>
        <v>36820</v>
      </c>
      <c r="E109" s="650">
        <f>GH!HL28+GC!BJ29+PH!CG14</f>
        <v>0</v>
      </c>
      <c r="F109" s="650">
        <f>GH!HM28</f>
        <v>0</v>
      </c>
      <c r="G109" s="650">
        <f>GH!HN28+GC!BL29+PH!CI14</f>
        <v>0</v>
      </c>
      <c r="H109" s="650">
        <f>GC!BM29+PH!CJ14</f>
        <v>0</v>
      </c>
      <c r="I109" s="83">
        <f>GC!BK29</f>
        <v>0</v>
      </c>
      <c r="J109" s="83">
        <v>0</v>
      </c>
      <c r="K109" s="219">
        <v>0</v>
      </c>
      <c r="L109" s="42">
        <v>0</v>
      </c>
      <c r="M109" s="62"/>
      <c r="N109" s="62"/>
    </row>
    <row r="110" spans="1:17">
      <c r="A110" s="62"/>
      <c r="B110" s="629" t="s">
        <v>1234</v>
      </c>
      <c r="C110" s="650">
        <f>GH!HJ29+GC!BH30+PH!CE4</f>
        <v>3850</v>
      </c>
      <c r="D110" s="650">
        <f>GH!HK29+GC!BI30+PH!CF4</f>
        <v>21206</v>
      </c>
      <c r="E110" s="650">
        <f>GH!HL29+GC!BJ30+PH!CG4</f>
        <v>2596</v>
      </c>
      <c r="F110" s="650">
        <f>GH!HM29</f>
        <v>0</v>
      </c>
      <c r="G110" s="650">
        <f>GH!HN29+GC!BL30</f>
        <v>0</v>
      </c>
      <c r="H110" s="650">
        <f>GC!BM30</f>
        <v>0</v>
      </c>
      <c r="I110" s="650">
        <f>GC!BK30</f>
        <v>0</v>
      </c>
      <c r="J110" s="83">
        <v>0</v>
      </c>
      <c r="K110" s="83">
        <v>0</v>
      </c>
      <c r="L110" s="650">
        <f>PH!CH4</f>
        <v>4203</v>
      </c>
      <c r="M110" s="62"/>
      <c r="N110" s="62"/>
    </row>
    <row r="111" spans="1:17">
      <c r="A111" s="62"/>
      <c r="B111" s="395" t="s">
        <v>1556</v>
      </c>
      <c r="C111" s="390">
        <f>SUM(C104:C110)</f>
        <v>139175.5</v>
      </c>
      <c r="D111" s="390">
        <f t="shared" ref="D111:I111" si="0">SUM(D104:D110)</f>
        <v>618436</v>
      </c>
      <c r="E111" s="390">
        <f>SUM(E104:E110)</f>
        <v>89154.05</v>
      </c>
      <c r="F111" s="878">
        <f>SUM(F104:F110)</f>
        <v>15516</v>
      </c>
      <c r="G111" s="390">
        <f>SUM(G104:G110)</f>
        <v>18067</v>
      </c>
      <c r="H111" s="390">
        <f t="shared" si="0"/>
        <v>5011.5</v>
      </c>
      <c r="I111" s="390">
        <f t="shared" si="0"/>
        <v>1248</v>
      </c>
      <c r="J111" s="390">
        <f>SUM(J104:J110)</f>
        <v>14134.25</v>
      </c>
      <c r="K111" s="390">
        <f>SUM(K104:K110)</f>
        <v>3163</v>
      </c>
      <c r="L111" s="390">
        <f>SUM(L104:L110)</f>
        <v>18581</v>
      </c>
      <c r="M111" s="1084">
        <f>SUM(C111:L111)</f>
        <v>922486.3</v>
      </c>
      <c r="N111" s="62"/>
    </row>
    <row r="112" spans="1:17">
      <c r="A112" s="62"/>
      <c r="B112" s="395" t="s">
        <v>1566</v>
      </c>
      <c r="C112" s="1082"/>
      <c r="D112" s="1082"/>
      <c r="E112" s="1082"/>
      <c r="F112" s="1082"/>
      <c r="G112" s="1082"/>
      <c r="H112" s="1082"/>
      <c r="I112" s="1082"/>
      <c r="J112" s="1082"/>
      <c r="K112" s="1082"/>
      <c r="L112" s="1082"/>
      <c r="M112" s="62"/>
      <c r="N112" s="62"/>
    </row>
    <row r="130" spans="11:14">
      <c r="K130" s="110"/>
      <c r="L130" s="110"/>
      <c r="M130" s="110"/>
      <c r="N130" s="110"/>
    </row>
    <row r="131" spans="11:14">
      <c r="K131" s="110"/>
      <c r="L131" s="624"/>
      <c r="M131" s="110"/>
      <c r="N131" s="110"/>
    </row>
    <row r="132" spans="11:14" s="181" customFormat="1">
      <c r="K132" s="110"/>
      <c r="L132" s="624"/>
      <c r="M132" s="110"/>
      <c r="N132" s="110"/>
    </row>
    <row r="133" spans="11:14" s="181" customFormat="1">
      <c r="K133" s="110"/>
      <c r="L133" s="624"/>
      <c r="M133" s="110"/>
      <c r="N133" s="110"/>
    </row>
    <row r="134" spans="11:14" s="181" customFormat="1">
      <c r="K134" s="110"/>
      <c r="L134" s="624"/>
      <c r="M134" s="110"/>
      <c r="N134" s="110"/>
    </row>
    <row r="135" spans="11:14" s="181" customFormat="1">
      <c r="K135" s="110"/>
      <c r="L135" s="624"/>
      <c r="M135" s="110"/>
      <c r="N135" s="110"/>
    </row>
    <row r="136" spans="11:14" s="181" customFormat="1">
      <c r="K136" s="110"/>
      <c r="L136" s="624"/>
      <c r="M136" s="110"/>
      <c r="N136" s="110"/>
    </row>
    <row r="137" spans="11:14" s="181" customFormat="1">
      <c r="K137" s="110"/>
      <c r="L137" s="624"/>
      <c r="M137" s="110"/>
      <c r="N137" s="110"/>
    </row>
    <row r="138" spans="11:14" s="181" customFormat="1">
      <c r="K138" s="110"/>
      <c r="L138" s="624"/>
      <c r="M138" s="110"/>
      <c r="N138" s="110"/>
    </row>
    <row r="139" spans="11:14" s="181" customFormat="1">
      <c r="K139" s="110"/>
      <c r="L139" s="624"/>
      <c r="M139" s="110"/>
      <c r="N139" s="110"/>
    </row>
    <row r="140" spans="11:14" s="181" customFormat="1">
      <c r="K140" s="110"/>
      <c r="L140" s="624"/>
      <c r="M140" s="110"/>
      <c r="N140" s="110"/>
    </row>
    <row r="141" spans="11:14" s="181" customFormat="1">
      <c r="K141" s="110"/>
      <c r="L141" s="624"/>
      <c r="M141" s="110"/>
      <c r="N141" s="110"/>
    </row>
    <row r="142" spans="11:14" s="181" customFormat="1">
      <c r="K142" s="110"/>
      <c r="L142" s="624"/>
      <c r="M142" s="110"/>
      <c r="N142" s="110"/>
    </row>
    <row r="143" spans="11:14" s="181" customFormat="1">
      <c r="K143" s="110"/>
      <c r="L143" s="624"/>
      <c r="M143" s="110"/>
      <c r="N143" s="110"/>
    </row>
    <row r="144" spans="11:14">
      <c r="K144" s="110"/>
      <c r="L144" s="110"/>
      <c r="M144" s="110"/>
      <c r="N144" s="110"/>
    </row>
    <row r="146" spans="1:15" s="181" customFormat="1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 s="181" customFormat="1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181"/>
    </row>
    <row r="149" spans="1:15" s="283" customFormat="1"/>
    <row r="150" spans="1:15" s="901" customFormat="1" ht="18.75">
      <c r="A150" s="900" t="s">
        <v>1290</v>
      </c>
    </row>
    <row r="151" spans="1:15">
      <c r="A151" s="62"/>
      <c r="B151" s="62"/>
      <c r="C151" s="62"/>
      <c r="D151" s="62"/>
    </row>
    <row r="152" spans="1:15">
      <c r="A152" s="62"/>
      <c r="B152" s="62"/>
      <c r="C152" s="870" t="s">
        <v>1852</v>
      </c>
      <c r="D152" s="362" t="s">
        <v>1235</v>
      </c>
    </row>
    <row r="153" spans="1:15" s="181" customFormat="1">
      <c r="A153" s="62"/>
      <c r="B153" s="630" t="s">
        <v>1726</v>
      </c>
      <c r="C153" s="42">
        <f>PH!CX18</f>
        <v>737</v>
      </c>
      <c r="D153" s="956">
        <f>C153/C193</f>
        <v>7.9892785399631404E-4</v>
      </c>
    </row>
    <row r="154" spans="1:15">
      <c r="A154" s="62"/>
      <c r="B154" s="630" t="s">
        <v>1466</v>
      </c>
      <c r="C154" s="219">
        <f>WH!BJ3</f>
        <v>500</v>
      </c>
      <c r="D154" s="956">
        <f>C154/C193</f>
        <v>5.42013469468327E-4</v>
      </c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</row>
    <row r="155" spans="1:15">
      <c r="A155" s="62"/>
      <c r="B155" s="364" t="s">
        <v>1227</v>
      </c>
      <c r="C155" s="712">
        <f>GC!BQ6</f>
        <v>2254</v>
      </c>
      <c r="D155" s="1079">
        <f>C155/C193</f>
        <v>2.4433967203632183E-3</v>
      </c>
    </row>
    <row r="156" spans="1:15" s="181" customFormat="1">
      <c r="A156" s="62"/>
      <c r="B156" s="364" t="s">
        <v>784</v>
      </c>
      <c r="C156" s="712">
        <f>GH!HR5+GC!BQ5+SH!BA6+PH!CX3+PC!H11</f>
        <v>40736.32</v>
      </c>
      <c r="D156" s="1079">
        <f>C156/C193</f>
        <v>4.4159268273144002E-2</v>
      </c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62"/>
      <c r="B157" s="630" t="s">
        <v>1228</v>
      </c>
      <c r="C157" s="712">
        <f>SH!BA8</f>
        <v>1030</v>
      </c>
      <c r="D157" s="1079">
        <f>C157/C193</f>
        <v>1.1165477471047538E-3</v>
      </c>
    </row>
    <row r="158" spans="1:15">
      <c r="A158" s="62"/>
      <c r="B158" s="364" t="s">
        <v>1176</v>
      </c>
      <c r="C158" s="712">
        <f>GH!HR6+GC!BQ22</f>
        <v>2164</v>
      </c>
      <c r="D158" s="1079">
        <f>C158/C193</f>
        <v>2.3458342958589196E-3</v>
      </c>
    </row>
    <row r="159" spans="1:15" s="181" customFormat="1">
      <c r="A159" s="62"/>
      <c r="B159" s="364" t="s">
        <v>1668</v>
      </c>
      <c r="C159" s="712">
        <f>PH!CX22</f>
        <v>39300</v>
      </c>
      <c r="D159" s="1079">
        <f>C159/C193</f>
        <v>4.2602258700210505E-2</v>
      </c>
    </row>
    <row r="160" spans="1:15" s="181" customFormat="1">
      <c r="A160" s="62"/>
      <c r="B160" s="364" t="s">
        <v>1174</v>
      </c>
      <c r="C160" s="712">
        <f>GH!HR7+GC!BQ7+WH!BJ4+SH!BA11+PH!CX6</f>
        <v>154970.75</v>
      </c>
      <c r="D160" s="1079">
        <f>C160/C193</f>
        <v>0.16799246774721749</v>
      </c>
      <c r="E160"/>
      <c r="F160"/>
      <c r="G160"/>
      <c r="H160"/>
      <c r="I160"/>
      <c r="J160"/>
      <c r="K160"/>
      <c r="L160"/>
      <c r="M160"/>
      <c r="N160"/>
      <c r="O160"/>
    </row>
    <row r="161" spans="1:15" s="181" customFormat="1">
      <c r="A161" s="62"/>
      <c r="B161" s="364" t="s">
        <v>1674</v>
      </c>
      <c r="C161" s="712">
        <f>PH!CX21</f>
        <v>860</v>
      </c>
      <c r="D161" s="1079">
        <f>C161/C193</f>
        <v>9.3226316748552254E-4</v>
      </c>
    </row>
    <row r="162" spans="1:15" s="181" customFormat="1">
      <c r="A162" s="62"/>
      <c r="B162" s="364" t="s">
        <v>1840</v>
      </c>
      <c r="C162" s="712">
        <f>PH!CX17</f>
        <v>760</v>
      </c>
      <c r="D162" s="1079">
        <f>C162/C193</f>
        <v>8.2386047359185707E-4</v>
      </c>
    </row>
    <row r="163" spans="1:15">
      <c r="A163" s="62"/>
      <c r="B163" s="364" t="s">
        <v>1549</v>
      </c>
      <c r="C163" s="712">
        <f>SH!BA3</f>
        <v>512</v>
      </c>
      <c r="D163" s="1079">
        <f>C163/C193</f>
        <v>5.5502179273556691E-4</v>
      </c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</row>
    <row r="164" spans="1:15">
      <c r="A164" s="62"/>
      <c r="B164" s="630" t="s">
        <v>1225</v>
      </c>
      <c r="C164" s="712">
        <f>GH!HR19+GC!BQ10</f>
        <v>1837</v>
      </c>
      <c r="D164" s="1079">
        <f>C164/C193</f>
        <v>1.9913574868266337E-3</v>
      </c>
    </row>
    <row r="165" spans="1:15">
      <c r="A165" s="62"/>
      <c r="B165" s="364" t="s">
        <v>694</v>
      </c>
      <c r="C165" s="712">
        <f>GH!HR8+SH!BA9</f>
        <v>384931</v>
      </c>
      <c r="D165" s="1079">
        <f>C165/C193</f>
        <v>0.41727557363182521</v>
      </c>
    </row>
    <row r="166" spans="1:15" s="181" customFormat="1">
      <c r="A166" s="62"/>
      <c r="B166" s="364" t="s">
        <v>1702</v>
      </c>
      <c r="C166" s="712">
        <f>PH!CX19</f>
        <v>1900</v>
      </c>
      <c r="D166" s="1079">
        <f>C166/C193</f>
        <v>2.0596511839796427E-3</v>
      </c>
    </row>
    <row r="167" spans="1:15">
      <c r="A167" s="62"/>
      <c r="B167" s="364" t="s">
        <v>705</v>
      </c>
      <c r="C167" s="712">
        <f>GH!HR9</f>
        <v>1430</v>
      </c>
      <c r="D167" s="1079">
        <f>C167/C193</f>
        <v>1.5501585226794154E-3</v>
      </c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</row>
    <row r="168" spans="1:15">
      <c r="A168" s="62"/>
      <c r="B168" s="364" t="s">
        <v>1177</v>
      </c>
      <c r="C168" s="712">
        <f>GH!HR10</f>
        <v>12965</v>
      </c>
      <c r="D168" s="1079">
        <f>C168/C193</f>
        <v>1.405440926331372E-2</v>
      </c>
    </row>
    <row r="169" spans="1:15">
      <c r="A169" s="62"/>
      <c r="B169" s="364" t="s">
        <v>670</v>
      </c>
      <c r="C169" s="712">
        <f>GH!HR11+GC!BQ19+PH!CX7</f>
        <v>46511.94</v>
      </c>
      <c r="D169" s="1079">
        <f>C169/C193</f>
        <v>5.0420195942205322E-2</v>
      </c>
    </row>
    <row r="170" spans="1:15">
      <c r="A170" s="62"/>
      <c r="B170" s="364" t="s">
        <v>714</v>
      </c>
      <c r="C170" s="712">
        <f>GH!HR12+GC!BQ18+PH!CX8</f>
        <v>18465</v>
      </c>
      <c r="D170" s="1079">
        <f>C170/C193</f>
        <v>2.0016557427465317E-2</v>
      </c>
    </row>
    <row r="171" spans="1:15">
      <c r="A171" s="62"/>
      <c r="B171" s="364" t="s">
        <v>1222</v>
      </c>
      <c r="C171" s="712">
        <f>GC!BQ9+PH!CX16</f>
        <v>1616</v>
      </c>
      <c r="D171" s="1079">
        <f>C171/C193</f>
        <v>1.751787533321633E-3</v>
      </c>
    </row>
    <row r="172" spans="1:15">
      <c r="A172" s="62"/>
      <c r="B172" s="364" t="s">
        <v>1398</v>
      </c>
      <c r="C172" s="712">
        <f>PH!CX10</f>
        <v>5436</v>
      </c>
      <c r="D172" s="1079">
        <f>C172/C193</f>
        <v>5.8927704400596513E-3</v>
      </c>
    </row>
    <row r="173" spans="1:15">
      <c r="A173" s="62"/>
      <c r="B173" s="364" t="s">
        <v>1224</v>
      </c>
      <c r="C173" s="712">
        <f>GC!BQ14+SH!BA4</f>
        <v>4895</v>
      </c>
      <c r="D173" s="1079">
        <f>C173/C193</f>
        <v>5.3063118660949217E-3</v>
      </c>
    </row>
    <row r="174" spans="1:15" s="181" customFormat="1">
      <c r="A174" s="62"/>
      <c r="B174" s="364" t="s">
        <v>1459</v>
      </c>
      <c r="C174" s="712">
        <f>GC!BQ15</f>
        <v>981.5</v>
      </c>
      <c r="D174" s="1079">
        <f>C174/C193</f>
        <v>1.0639724405663259E-3</v>
      </c>
      <c r="E174"/>
      <c r="F174"/>
      <c r="G174"/>
      <c r="H174"/>
      <c r="I174"/>
      <c r="J174"/>
      <c r="K174"/>
      <c r="L174"/>
      <c r="M174"/>
      <c r="N174"/>
      <c r="O174"/>
    </row>
    <row r="175" spans="1:15" s="181" customFormat="1">
      <c r="A175" s="62"/>
      <c r="B175" s="364" t="s">
        <v>1778</v>
      </c>
      <c r="C175" s="712">
        <f>PH!CX15</f>
        <v>580</v>
      </c>
      <c r="D175" s="1079">
        <f>C175/C193</f>
        <v>6.2873562458325941E-4</v>
      </c>
    </row>
    <row r="176" spans="1:15">
      <c r="A176" s="62"/>
      <c r="B176" s="364" t="s">
        <v>717</v>
      </c>
      <c r="C176" s="712">
        <f>GH!HR13+SH!BA7</f>
        <v>16240</v>
      </c>
      <c r="D176" s="1079">
        <f>C176/C193</f>
        <v>1.760459748833126E-2</v>
      </c>
    </row>
    <row r="177" spans="1:15">
      <c r="A177" s="62"/>
      <c r="B177" s="364" t="s">
        <v>1610</v>
      </c>
      <c r="C177" s="712">
        <f>GH!HR14</f>
        <v>12581</v>
      </c>
      <c r="D177" s="1079">
        <f>C177/C193</f>
        <v>1.3638142918762045E-2</v>
      </c>
    </row>
    <row r="178" spans="1:15" s="181" customFormat="1">
      <c r="A178" s="62"/>
      <c r="B178" s="364" t="s">
        <v>1693</v>
      </c>
      <c r="C178" s="712">
        <f>PH!CX20</f>
        <v>900</v>
      </c>
      <c r="D178" s="1079">
        <f>C178/C193</f>
        <v>9.7562424504298864E-4</v>
      </c>
    </row>
    <row r="179" spans="1:15">
      <c r="A179" s="62"/>
      <c r="B179" s="364" t="s">
        <v>729</v>
      </c>
      <c r="C179" s="712">
        <f>GH!HR15+WH!BJ5+PH!CX5</f>
        <v>9389.7899999999991</v>
      </c>
      <c r="D179" s="1079">
        <f>C179/C193</f>
        <v>1.0178785310958003E-2</v>
      </c>
    </row>
    <row r="180" spans="1:15" s="181" customFormat="1">
      <c r="A180" s="62"/>
      <c r="B180" s="364" t="s">
        <v>1223</v>
      </c>
      <c r="C180" s="712">
        <f>GC!BQ11+PH!CX23</f>
        <v>3872</v>
      </c>
      <c r="D180" s="1079">
        <f>C180/C193</f>
        <v>4.197352307562725E-3</v>
      </c>
    </row>
    <row r="181" spans="1:15">
      <c r="A181" s="62"/>
      <c r="B181" s="364" t="s">
        <v>797</v>
      </c>
      <c r="C181" s="712">
        <f>GH!HR16+PH!CX14</f>
        <v>36820</v>
      </c>
      <c r="D181" s="1079">
        <f>C181/C193</f>
        <v>3.99138718916476E-2</v>
      </c>
    </row>
    <row r="182" spans="1:15">
      <c r="A182" s="62"/>
      <c r="B182" s="364" t="s">
        <v>179</v>
      </c>
      <c r="C182" s="712">
        <f>GC!BQ12</f>
        <v>3550</v>
      </c>
      <c r="D182" s="1079">
        <f>C182/C193</f>
        <v>3.8482956332251219E-3</v>
      </c>
    </row>
    <row r="183" spans="1:15" s="181" customFormat="1">
      <c r="A183" s="62"/>
      <c r="B183" s="364" t="s">
        <v>1312</v>
      </c>
      <c r="C183" s="712">
        <f>GH!HR18</f>
        <v>892</v>
      </c>
      <c r="D183" s="1079">
        <f>C183/C193</f>
        <v>9.6695202953149539E-4</v>
      </c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62"/>
      <c r="B184" s="364" t="s">
        <v>1394</v>
      </c>
      <c r="C184" s="712">
        <f>WH!BJ6</f>
        <v>1212</v>
      </c>
      <c r="D184" s="1079">
        <f>C184/C193</f>
        <v>1.3138406499912248E-3</v>
      </c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</row>
    <row r="185" spans="1:15">
      <c r="A185" s="62"/>
      <c r="B185" s="364" t="s">
        <v>1471</v>
      </c>
      <c r="C185" s="712">
        <f>GC!BQ17</f>
        <v>12000</v>
      </c>
      <c r="D185" s="1079">
        <f>C185/C193</f>
        <v>1.3008323267239849E-2</v>
      </c>
    </row>
    <row r="186" spans="1:15">
      <c r="A186" s="62"/>
      <c r="B186" s="364" t="s">
        <v>703</v>
      </c>
      <c r="C186" s="712">
        <f>GH!HR20+GC!BQ16+SH!BA10+PH!CX9+PC!J11</f>
        <v>21762</v>
      </c>
      <c r="D186" s="1079">
        <f>C186/C193</f>
        <v>2.3590594245139467E-2</v>
      </c>
    </row>
    <row r="187" spans="1:15">
      <c r="A187" s="62"/>
      <c r="B187" s="364" t="s">
        <v>733</v>
      </c>
      <c r="C187" s="712">
        <f>GH!HR17</f>
        <v>30543</v>
      </c>
      <c r="D187" s="1079">
        <f>C187/C193</f>
        <v>3.3109434795942222E-2</v>
      </c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</row>
    <row r="188" spans="1:15">
      <c r="A188" s="62"/>
      <c r="B188" s="364" t="s">
        <v>735</v>
      </c>
      <c r="C188" s="712">
        <f>GH!HR21+SH!BA5+PH!CX12</f>
        <v>10386</v>
      </c>
      <c r="D188" s="1079">
        <f>C188/C193</f>
        <v>1.1258703787796089E-2</v>
      </c>
    </row>
    <row r="189" spans="1:15" s="181" customFormat="1">
      <c r="A189" s="62"/>
      <c r="B189" s="364" t="s">
        <v>1221</v>
      </c>
      <c r="C189" s="712">
        <f>GC!BQ8+PH!CX13</f>
        <v>3710</v>
      </c>
      <c r="D189" s="1079">
        <f>C189/C193</f>
        <v>4.0217399434549867E-3</v>
      </c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62"/>
      <c r="B190" s="364" t="s">
        <v>1226</v>
      </c>
      <c r="C190" s="712">
        <f>GC!BQ20</f>
        <v>1200</v>
      </c>
      <c r="D190" s="1079">
        <f>C190/C193</f>
        <v>1.3008323267239849E-3</v>
      </c>
    </row>
    <row r="191" spans="1:15">
      <c r="A191" s="62"/>
      <c r="B191" s="364" t="s">
        <v>1175</v>
      </c>
      <c r="C191" s="712">
        <f>GH!HR22+GC!BQ21+PH!CX4</f>
        <v>29691</v>
      </c>
      <c r="D191" s="1079">
        <f>C191/C193</f>
        <v>3.2185843843968193E-2</v>
      </c>
    </row>
    <row r="192" spans="1:15">
      <c r="A192" s="62"/>
      <c r="B192" s="364" t="s">
        <v>1413</v>
      </c>
      <c r="C192" s="712">
        <f>PH!CX11</f>
        <v>2365</v>
      </c>
      <c r="D192" s="1079">
        <f>C192/C193</f>
        <v>2.563723710585187E-3</v>
      </c>
    </row>
    <row r="193" spans="1:15">
      <c r="A193" s="62"/>
      <c r="B193" s="630" t="s">
        <v>1556</v>
      </c>
      <c r="C193" s="878">
        <f>SUM(C153:C192)</f>
        <v>922486.3</v>
      </c>
      <c r="D193" s="1079">
        <f>SUM(D153:D192)</f>
        <v>0.99999999999999967</v>
      </c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</row>
    <row r="194" spans="1:15">
      <c r="A194" s="62"/>
      <c r="B194" s="62"/>
      <c r="C194" s="1085"/>
      <c r="D194" s="62"/>
    </row>
    <row r="195" spans="1:15">
      <c r="A195" s="62"/>
      <c r="B195" s="62"/>
      <c r="C195" s="62"/>
      <c r="D195" s="62"/>
    </row>
    <row r="196" spans="1:15">
      <c r="A196" s="62"/>
      <c r="B196" s="62"/>
      <c r="C196" s="62"/>
      <c r="D196" s="62"/>
    </row>
    <row r="197" spans="1:15" s="181" customFormat="1">
      <c r="A197" s="62"/>
      <c r="B197" s="62"/>
      <c r="C197" s="62"/>
      <c r="D197" s="62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62"/>
      <c r="B198" s="62"/>
      <c r="C198" s="62"/>
      <c r="D198" s="62"/>
    </row>
    <row r="199" spans="1:15">
      <c r="A199" s="62"/>
      <c r="B199" s="62"/>
      <c r="C199" s="870" t="s">
        <v>840</v>
      </c>
      <c r="D199" s="362" t="s">
        <v>1235</v>
      </c>
    </row>
    <row r="200" spans="1:15">
      <c r="A200" s="62"/>
      <c r="B200" s="630" t="s">
        <v>1392</v>
      </c>
      <c r="C200" s="42">
        <f>C166+C184+C185+C175</f>
        <v>15692</v>
      </c>
      <c r="D200" s="956">
        <f>C200/C207</f>
        <v>1.7010550725793976E-2</v>
      </c>
    </row>
    <row r="201" spans="1:15">
      <c r="A201" s="62"/>
      <c r="B201" s="364" t="s">
        <v>1230</v>
      </c>
      <c r="C201" s="712">
        <f>C160+C171+C172+C182+C189+C192</f>
        <v>171647.75</v>
      </c>
      <c r="D201" s="1079">
        <f>C201/C207</f>
        <v>0.18607078500786406</v>
      </c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</row>
    <row r="202" spans="1:15">
      <c r="A202" s="62"/>
      <c r="B202" s="364" t="s">
        <v>1227</v>
      </c>
      <c r="C202" s="712">
        <f>C155</f>
        <v>2254</v>
      </c>
      <c r="D202" s="1079">
        <f>C202/C207</f>
        <v>2.4433967203632183E-3</v>
      </c>
    </row>
    <row r="203" spans="1:15">
      <c r="A203" s="62"/>
      <c r="B203" s="364" t="s">
        <v>1843</v>
      </c>
      <c r="C203" s="712">
        <f>C153+C154+C159+C161+C174+C178</f>
        <v>43278.5</v>
      </c>
      <c r="D203" s="1079">
        <f>C203/C207</f>
        <v>4.6915059876769985E-2</v>
      </c>
    </row>
    <row r="204" spans="1:15">
      <c r="A204" s="62"/>
      <c r="B204" s="364" t="s">
        <v>1229</v>
      </c>
      <c r="C204" s="712">
        <f>C156+C157+C162+C163+C164+C165+C167+C168+C169+C170+C173+C176+C177+C179+C180+C183+C186+C187+C188+C190</f>
        <v>620939.05000000005</v>
      </c>
      <c r="D204" s="1079">
        <f>C204/C207</f>
        <v>0.67311465763773404</v>
      </c>
    </row>
    <row r="205" spans="1:15" s="181" customFormat="1">
      <c r="A205" s="62"/>
      <c r="B205" s="364" t="s">
        <v>1232</v>
      </c>
      <c r="C205" s="712">
        <f>C181</f>
        <v>36820</v>
      </c>
      <c r="D205" s="1079">
        <f>C205/C207</f>
        <v>3.99138718916476E-2</v>
      </c>
      <c r="E205"/>
      <c r="F205"/>
      <c r="G205"/>
      <c r="H205"/>
      <c r="I205"/>
      <c r="J205"/>
      <c r="K205"/>
      <c r="L205"/>
      <c r="M205"/>
      <c r="N205"/>
      <c r="O205"/>
    </row>
    <row r="206" spans="1:15" s="181" customFormat="1">
      <c r="A206" s="62"/>
      <c r="B206" s="364" t="s">
        <v>1234</v>
      </c>
      <c r="C206" s="712">
        <f>C191+C158</f>
        <v>31855</v>
      </c>
      <c r="D206" s="1079">
        <f>C206/C207</f>
        <v>3.4531678139827118E-2</v>
      </c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62"/>
      <c r="B207" s="364" t="s">
        <v>1556</v>
      </c>
      <c r="C207" s="878">
        <f>SUM(C200:C206)</f>
        <v>922486.3</v>
      </c>
      <c r="D207" s="1079">
        <f>SUM(D200:D206)</f>
        <v>1</v>
      </c>
    </row>
    <row r="208" spans="1:15" s="283" customFormat="1">
      <c r="A208" s="188"/>
      <c r="B208" s="188"/>
      <c r="C208" s="188"/>
      <c r="D208" s="188"/>
    </row>
    <row r="209" spans="1:8" s="901" customFormat="1" ht="18.75">
      <c r="A209" s="900" t="s">
        <v>1260</v>
      </c>
    </row>
    <row r="210" spans="1:8" s="283" customFormat="1">
      <c r="A210" s="188"/>
      <c r="B210" s="188"/>
      <c r="C210" s="188"/>
      <c r="D210" s="188"/>
      <c r="E210" s="188"/>
      <c r="F210" s="188"/>
      <c r="G210" s="188"/>
      <c r="H210" s="188"/>
    </row>
    <row r="211" spans="1:8" s="283" customFormat="1">
      <c r="A211" s="188"/>
      <c r="B211" s="870" t="s">
        <v>1174</v>
      </c>
      <c r="C211" s="870" t="s">
        <v>1235</v>
      </c>
      <c r="D211" s="870" t="s">
        <v>1273</v>
      </c>
      <c r="E211" s="870" t="s">
        <v>1235</v>
      </c>
      <c r="F211" s="870" t="s">
        <v>1229</v>
      </c>
      <c r="G211" s="870" t="s">
        <v>1274</v>
      </c>
      <c r="H211" s="870" t="s">
        <v>1235</v>
      </c>
    </row>
    <row r="212" spans="1:8" s="181" customFormat="1">
      <c r="A212" s="850">
        <v>1985</v>
      </c>
      <c r="B212" s="1086">
        <f>GH!GN4+GC!AI3+WH!V3+SH!S2+PH!BP3</f>
        <v>0</v>
      </c>
      <c r="C212" s="879">
        <f>B212/B243</f>
        <v>0</v>
      </c>
      <c r="D212" s="1086">
        <f>B212</f>
        <v>0</v>
      </c>
      <c r="E212" s="1073">
        <f>D212/$D$242</f>
        <v>0</v>
      </c>
      <c r="F212" s="712">
        <f>GH!GO4+GC!AJ3+WH!W3+SH!T2+PH!BQ3</f>
        <v>2</v>
      </c>
      <c r="G212" s="712">
        <f>F212</f>
        <v>2</v>
      </c>
      <c r="H212" s="1079">
        <f>G212/$G$242</f>
        <v>8.7336244541484712E-3</v>
      </c>
    </row>
    <row r="213" spans="1:8" s="181" customFormat="1">
      <c r="A213" s="850">
        <v>1986</v>
      </c>
      <c r="B213" s="1086">
        <f>GH!GN5+GC!AI4+WH!V4+SH!S3+PH!BP4</f>
        <v>0</v>
      </c>
      <c r="C213" s="879">
        <f>B213/B243</f>
        <v>0</v>
      </c>
      <c r="D213" s="1086">
        <f t="shared" ref="D213:D240" si="1">+D212+B213</f>
        <v>0</v>
      </c>
      <c r="E213" s="1073">
        <f t="shared" ref="E213:E242" si="2">D213/$D$242</f>
        <v>0</v>
      </c>
      <c r="F213" s="712">
        <f>GH!GO5+GC!AJ4+WH!W4+SH!T3+PH!BQ4</f>
        <v>1</v>
      </c>
      <c r="G213" s="712">
        <f>G212+F213</f>
        <v>3</v>
      </c>
      <c r="H213" s="1079">
        <f t="shared" ref="H213:H242" si="3">G213/$G$242</f>
        <v>1.3100436681222707E-2</v>
      </c>
    </row>
    <row r="214" spans="1:8" s="181" customFormat="1">
      <c r="A214" s="908">
        <v>1987</v>
      </c>
      <c r="B214" s="1086">
        <f>GH!GN6+GC!AI5+WH!V5+SH!S4+PH!BP5</f>
        <v>0</v>
      </c>
      <c r="C214" s="879">
        <f>B214/$B$243</f>
        <v>0</v>
      </c>
      <c r="D214" s="1086">
        <f t="shared" si="1"/>
        <v>0</v>
      </c>
      <c r="E214" s="1073">
        <f t="shared" si="2"/>
        <v>0</v>
      </c>
      <c r="F214" s="712">
        <f>GH!GO6+GC!AJ5+WH!W5+SH!T4+PH!BQ5</f>
        <v>1</v>
      </c>
      <c r="G214" s="712">
        <f t="shared" ref="G214:G241" si="4">G213+F214</f>
        <v>4</v>
      </c>
      <c r="H214" s="1079">
        <f t="shared" si="3"/>
        <v>1.7467248908296942E-2</v>
      </c>
    </row>
    <row r="215" spans="1:8" s="181" customFormat="1">
      <c r="A215" s="908">
        <v>1988</v>
      </c>
      <c r="B215" s="1086">
        <f>GH!GN7+GC!AI6+WH!V6+SH!S5+PH!BP6</f>
        <v>0</v>
      </c>
      <c r="C215" s="879">
        <f t="shared" ref="C215:C242" si="5">B215/$B$243</f>
        <v>0</v>
      </c>
      <c r="D215" s="1086">
        <f t="shared" si="1"/>
        <v>0</v>
      </c>
      <c r="E215" s="1073">
        <f t="shared" si="2"/>
        <v>0</v>
      </c>
      <c r="F215" s="712">
        <f>GH!GO7+GC!AJ6+WH!W6+SH!T5+PH!BQ6</f>
        <v>4</v>
      </c>
      <c r="G215" s="712">
        <f t="shared" si="4"/>
        <v>8</v>
      </c>
      <c r="H215" s="1079">
        <f t="shared" si="3"/>
        <v>3.4934497816593885E-2</v>
      </c>
    </row>
    <row r="216" spans="1:8" s="181" customFormat="1">
      <c r="A216" s="850">
        <v>1989</v>
      </c>
      <c r="B216" s="1086">
        <f>GH!GN8+GC!AI7+WH!V7+SH!S6+PH!BP7</f>
        <v>0</v>
      </c>
      <c r="C216" s="879">
        <f t="shared" si="5"/>
        <v>0</v>
      </c>
      <c r="D216" s="1086">
        <f t="shared" si="1"/>
        <v>0</v>
      </c>
      <c r="E216" s="1073">
        <f t="shared" si="2"/>
        <v>0</v>
      </c>
      <c r="F216" s="712">
        <f>GH!GO8+GC!AJ7+WH!W7+SH!T6+PH!BQ7</f>
        <v>1</v>
      </c>
      <c r="G216" s="712">
        <f t="shared" si="4"/>
        <v>9</v>
      </c>
      <c r="H216" s="1079">
        <f t="shared" si="3"/>
        <v>3.9301310043668124E-2</v>
      </c>
    </row>
    <row r="217" spans="1:8" s="181" customFormat="1">
      <c r="A217" s="909">
        <v>1990</v>
      </c>
      <c r="B217" s="1086">
        <f>GH!GN9+GC!AI8+WH!V8+SH!S7+PH!BP8</f>
        <v>0</v>
      </c>
      <c r="C217" s="879">
        <f t="shared" si="5"/>
        <v>0</v>
      </c>
      <c r="D217" s="1086">
        <f t="shared" si="1"/>
        <v>0</v>
      </c>
      <c r="E217" s="1073">
        <f t="shared" si="2"/>
        <v>0</v>
      </c>
      <c r="F217" s="712">
        <f>GH!GO9+GC!AJ8+WH!W8+SH!T7+PH!BQ8</f>
        <v>4</v>
      </c>
      <c r="G217" s="712">
        <f t="shared" si="4"/>
        <v>13</v>
      </c>
      <c r="H217" s="1079">
        <f t="shared" si="3"/>
        <v>5.6768558951965066E-2</v>
      </c>
    </row>
    <row r="218" spans="1:8" s="181" customFormat="1">
      <c r="A218" s="850">
        <v>1991</v>
      </c>
      <c r="B218" s="1086">
        <f>GH!GN10+GC!AI9+WH!V9+SH!S8+PH!BP9</f>
        <v>0</v>
      </c>
      <c r="C218" s="879">
        <f t="shared" si="5"/>
        <v>0</v>
      </c>
      <c r="D218" s="1086">
        <f t="shared" si="1"/>
        <v>0</v>
      </c>
      <c r="E218" s="1073">
        <f t="shared" si="2"/>
        <v>0</v>
      </c>
      <c r="F218" s="712">
        <f>GH!GO10+GC!AJ9+WH!W9+SH!T8+PH!BQ9</f>
        <v>3</v>
      </c>
      <c r="G218" s="712">
        <f t="shared" si="4"/>
        <v>16</v>
      </c>
      <c r="H218" s="1079">
        <f t="shared" si="3"/>
        <v>6.9868995633187769E-2</v>
      </c>
    </row>
    <row r="219" spans="1:8" s="181" customFormat="1">
      <c r="A219" s="850">
        <v>1992</v>
      </c>
      <c r="B219" s="1086">
        <f>GH!GN11+GC!AI10+WH!V10+SH!S9+PH!BP10</f>
        <v>0</v>
      </c>
      <c r="C219" s="879">
        <f t="shared" si="5"/>
        <v>0</v>
      </c>
      <c r="D219" s="1086">
        <f t="shared" si="1"/>
        <v>0</v>
      </c>
      <c r="E219" s="1073">
        <f t="shared" si="2"/>
        <v>0</v>
      </c>
      <c r="F219" s="712">
        <f>GH!GO11+GC!AJ10+WH!W10+SH!T9+PH!BQ10</f>
        <v>1</v>
      </c>
      <c r="G219" s="712">
        <f t="shared" si="4"/>
        <v>17</v>
      </c>
      <c r="H219" s="1079">
        <f t="shared" si="3"/>
        <v>7.4235807860262015E-2</v>
      </c>
    </row>
    <row r="220" spans="1:8" s="181" customFormat="1">
      <c r="A220" s="850">
        <v>1993</v>
      </c>
      <c r="B220" s="1086">
        <f>GH!GN12+GC!AI11+WH!V11+SH!S10+PH!BP11</f>
        <v>0</v>
      </c>
      <c r="C220" s="879">
        <f t="shared" si="5"/>
        <v>0</v>
      </c>
      <c r="D220" s="1086">
        <f t="shared" si="1"/>
        <v>0</v>
      </c>
      <c r="E220" s="1073">
        <f t="shared" si="2"/>
        <v>0</v>
      </c>
      <c r="F220" s="712">
        <f>GH!GO12+GC!AJ11+WH!W11+SH!T10+PH!BQ11</f>
        <v>2</v>
      </c>
      <c r="G220" s="712">
        <f t="shared" si="4"/>
        <v>19</v>
      </c>
      <c r="H220" s="1079">
        <f t="shared" si="3"/>
        <v>8.296943231441048E-2</v>
      </c>
    </row>
    <row r="221" spans="1:8" s="181" customFormat="1">
      <c r="A221" s="1018">
        <v>1994</v>
      </c>
      <c r="B221" s="1086">
        <f>GH!GN13+GC!AI12+WH!V12+SH!S11+PH!BP12</f>
        <v>0</v>
      </c>
      <c r="C221" s="879">
        <f t="shared" si="5"/>
        <v>0</v>
      </c>
      <c r="D221" s="1086">
        <f t="shared" si="1"/>
        <v>0</v>
      </c>
      <c r="E221" s="1073">
        <f t="shared" si="2"/>
        <v>0</v>
      </c>
      <c r="F221" s="712">
        <f>GH!GO13+GC!AJ12+WH!W12+SH!T11+PH!BQ12</f>
        <v>1</v>
      </c>
      <c r="G221" s="712">
        <f t="shared" si="4"/>
        <v>20</v>
      </c>
      <c r="H221" s="1079">
        <f t="shared" si="3"/>
        <v>8.7336244541484712E-2</v>
      </c>
    </row>
    <row r="222" spans="1:8" s="181" customFormat="1">
      <c r="A222" s="850">
        <v>1995</v>
      </c>
      <c r="B222" s="1086">
        <f>GH!GN14+GC!AI13+WH!V13+SH!S12+PH!BP13</f>
        <v>0</v>
      </c>
      <c r="C222" s="879">
        <f t="shared" si="5"/>
        <v>0</v>
      </c>
      <c r="D222" s="1086">
        <f t="shared" si="1"/>
        <v>0</v>
      </c>
      <c r="E222" s="1073">
        <f t="shared" si="2"/>
        <v>0</v>
      </c>
      <c r="F222" s="712">
        <f>GH!GO14+GC!AJ13+WH!W13+SH!T12+PH!BQ13</f>
        <v>4</v>
      </c>
      <c r="G222" s="712">
        <f t="shared" si="4"/>
        <v>24</v>
      </c>
      <c r="H222" s="1079">
        <f t="shared" si="3"/>
        <v>0.10480349344978165</v>
      </c>
    </row>
    <row r="223" spans="1:8" s="181" customFormat="1">
      <c r="A223" s="850">
        <v>1996</v>
      </c>
      <c r="B223" s="1086">
        <f>GH!GN15+GC!AI14+WH!V14+SH!S13+PH!BP14</f>
        <v>0</v>
      </c>
      <c r="C223" s="879">
        <f t="shared" si="5"/>
        <v>0</v>
      </c>
      <c r="D223" s="1086">
        <f t="shared" si="1"/>
        <v>0</v>
      </c>
      <c r="E223" s="1073">
        <f t="shared" si="2"/>
        <v>0</v>
      </c>
      <c r="F223" s="712">
        <f>GH!GO15+GC!AJ14+WH!W14+SH!T13+PH!BQ14</f>
        <v>6</v>
      </c>
      <c r="G223" s="712">
        <f t="shared" si="4"/>
        <v>30</v>
      </c>
      <c r="H223" s="1079">
        <f t="shared" si="3"/>
        <v>0.13100436681222707</v>
      </c>
    </row>
    <row r="224" spans="1:8" s="181" customFormat="1">
      <c r="A224" s="850">
        <v>1997</v>
      </c>
      <c r="B224" s="1086">
        <f>GH!GN16+GC!AI15+WH!V15+SH!S14+PH!BP15</f>
        <v>0</v>
      </c>
      <c r="C224" s="879">
        <f t="shared" si="5"/>
        <v>0</v>
      </c>
      <c r="D224" s="1086">
        <f t="shared" si="1"/>
        <v>0</v>
      </c>
      <c r="E224" s="1073">
        <f t="shared" si="2"/>
        <v>0</v>
      </c>
      <c r="F224" s="712">
        <f>GH!GO16+GC!AJ15+WH!W15+SH!T14+PH!BQ15</f>
        <v>9</v>
      </c>
      <c r="G224" s="712">
        <f t="shared" si="4"/>
        <v>39</v>
      </c>
      <c r="H224" s="1079">
        <f t="shared" si="3"/>
        <v>0.1703056768558952</v>
      </c>
    </row>
    <row r="225" spans="1:15" s="181" customFormat="1">
      <c r="A225" s="850">
        <v>1998</v>
      </c>
      <c r="B225" s="1086">
        <f>GH!GN17+GC!AI16+WH!V16+SH!S15+PH!BP16</f>
        <v>0</v>
      </c>
      <c r="C225" s="879">
        <f t="shared" si="5"/>
        <v>0</v>
      </c>
      <c r="D225" s="1086">
        <f t="shared" si="1"/>
        <v>0</v>
      </c>
      <c r="E225" s="1073">
        <f t="shared" si="2"/>
        <v>0</v>
      </c>
      <c r="F225" s="712">
        <f>GH!GO17+GC!AJ16+WH!W16+SH!T15+PH!BQ16</f>
        <v>7</v>
      </c>
      <c r="G225" s="712">
        <f t="shared" si="4"/>
        <v>46</v>
      </c>
      <c r="H225" s="1079">
        <f t="shared" si="3"/>
        <v>0.20087336244541484</v>
      </c>
    </row>
    <row r="226" spans="1:15" s="181" customFormat="1">
      <c r="A226" s="850">
        <v>1999</v>
      </c>
      <c r="B226" s="1086">
        <f>GH!GN18+GC!AI17+WH!V17+SH!S16+PH!BP17</f>
        <v>0</v>
      </c>
      <c r="C226" s="879">
        <f t="shared" si="5"/>
        <v>0</v>
      </c>
      <c r="D226" s="1086">
        <f t="shared" si="1"/>
        <v>0</v>
      </c>
      <c r="E226" s="1073">
        <f t="shared" si="2"/>
        <v>0</v>
      </c>
      <c r="F226" s="712">
        <f>GH!GO18+GC!AJ17+WH!W17+SH!T16+PH!BQ17</f>
        <v>12</v>
      </c>
      <c r="G226" s="712">
        <f t="shared" si="4"/>
        <v>58</v>
      </c>
      <c r="H226" s="1079">
        <f t="shared" si="3"/>
        <v>0.25327510917030566</v>
      </c>
    </row>
    <row r="227" spans="1:15" s="181" customFormat="1">
      <c r="A227" s="850">
        <v>2000</v>
      </c>
      <c r="B227" s="1086">
        <f>GH!GN19+GC!AI18+WH!V18+SH!S17+PH!BP18</f>
        <v>0</v>
      </c>
      <c r="C227" s="879">
        <f t="shared" si="5"/>
        <v>0</v>
      </c>
      <c r="D227" s="1086">
        <f t="shared" si="1"/>
        <v>0</v>
      </c>
      <c r="E227" s="1073">
        <f t="shared" si="2"/>
        <v>0</v>
      </c>
      <c r="F227" s="712">
        <f>GH!GO19+GC!AJ18+WH!W18+SH!T17+PH!BQ18</f>
        <v>13</v>
      </c>
      <c r="G227" s="712">
        <f t="shared" si="4"/>
        <v>71</v>
      </c>
      <c r="H227" s="1079">
        <f t="shared" si="3"/>
        <v>0.31004366812227074</v>
      </c>
    </row>
    <row r="228" spans="1:15" s="181" customFormat="1">
      <c r="A228" s="850">
        <v>2001</v>
      </c>
      <c r="B228" s="1086">
        <f>GH!GN20+GC!AI19+WH!V19+SH!S18+PH!BP19</f>
        <v>0</v>
      </c>
      <c r="C228" s="879">
        <f t="shared" si="5"/>
        <v>0</v>
      </c>
      <c r="D228" s="1086">
        <f t="shared" si="1"/>
        <v>0</v>
      </c>
      <c r="E228" s="1073">
        <f t="shared" si="2"/>
        <v>0</v>
      </c>
      <c r="F228" s="712">
        <f>GH!GO20+GC!AJ19+WH!W19+SH!T18+PH!BQ19</f>
        <v>11</v>
      </c>
      <c r="G228" s="712">
        <f t="shared" si="4"/>
        <v>82</v>
      </c>
      <c r="H228" s="1079">
        <f t="shared" si="3"/>
        <v>0.35807860262008734</v>
      </c>
    </row>
    <row r="229" spans="1:15" s="181" customFormat="1">
      <c r="A229" s="850">
        <v>2002</v>
      </c>
      <c r="B229" s="1086">
        <f>GH!GN21+GC!AI20+WH!V20+SH!S19+PH!BP20</f>
        <v>0</v>
      </c>
      <c r="C229" s="879">
        <f t="shared" si="5"/>
        <v>0</v>
      </c>
      <c r="D229" s="1086">
        <f t="shared" si="1"/>
        <v>0</v>
      </c>
      <c r="E229" s="1073">
        <f t="shared" si="2"/>
        <v>0</v>
      </c>
      <c r="F229" s="712">
        <f>GH!GO21+GC!AJ20+WH!W20+SH!T19+PH!BQ20</f>
        <v>11</v>
      </c>
      <c r="G229" s="712">
        <f>G228+F229</f>
        <v>93</v>
      </c>
      <c r="H229" s="1079">
        <f t="shared" si="3"/>
        <v>0.40611353711790393</v>
      </c>
    </row>
    <row r="230" spans="1:15" s="181" customFormat="1">
      <c r="A230" s="850">
        <v>2003</v>
      </c>
      <c r="B230" s="1086">
        <f>GH!GN22+GC!AI21+WH!V21+SH!S20+PH!BP21</f>
        <v>0</v>
      </c>
      <c r="C230" s="879">
        <f t="shared" si="5"/>
        <v>0</v>
      </c>
      <c r="D230" s="1086">
        <f t="shared" si="1"/>
        <v>0</v>
      </c>
      <c r="E230" s="1073">
        <f t="shared" si="2"/>
        <v>0</v>
      </c>
      <c r="F230" s="712">
        <f>GH!GO22+GC!AJ21+WH!W21+SH!T20+PH!BQ21+PC!J9</f>
        <v>11</v>
      </c>
      <c r="G230" s="712">
        <f t="shared" si="4"/>
        <v>104</v>
      </c>
      <c r="H230" s="1079">
        <f t="shared" si="3"/>
        <v>0.45414847161572053</v>
      </c>
    </row>
    <row r="231" spans="1:15" s="181" customFormat="1">
      <c r="A231" s="850">
        <v>2004</v>
      </c>
      <c r="B231" s="1086">
        <f>GH!GN23+GC!AI22+WH!V22+SH!S21+PH!BP22</f>
        <v>1</v>
      </c>
      <c r="C231" s="879">
        <f t="shared" si="5"/>
        <v>2.3809523809523808E-2</v>
      </c>
      <c r="D231" s="1086">
        <f t="shared" si="1"/>
        <v>1</v>
      </c>
      <c r="E231" s="1073">
        <f t="shared" si="2"/>
        <v>2.3809523809523808E-2</v>
      </c>
      <c r="F231" s="712">
        <f>GH!GO23+GC!AJ22+WH!W22+SH!T21+PH!BQ22</f>
        <v>9</v>
      </c>
      <c r="G231" s="712">
        <f t="shared" si="4"/>
        <v>113</v>
      </c>
      <c r="H231" s="1079">
        <f t="shared" si="3"/>
        <v>0.49344978165938863</v>
      </c>
    </row>
    <row r="232" spans="1:15" s="181" customFormat="1">
      <c r="A232" s="850">
        <v>2005</v>
      </c>
      <c r="B232" s="1086">
        <f>GH!GN24+GC!AI23+WH!V23+SH!S22+PH!BP23</f>
        <v>2</v>
      </c>
      <c r="C232" s="879">
        <f t="shared" si="5"/>
        <v>4.7619047619047616E-2</v>
      </c>
      <c r="D232" s="1086">
        <f t="shared" si="1"/>
        <v>3</v>
      </c>
      <c r="E232" s="1073">
        <f t="shared" si="2"/>
        <v>7.1428571428571425E-2</v>
      </c>
      <c r="F232" s="712">
        <f>GH!GO24+GC!AJ23+WH!W23+SH!T22+PH!BQ23</f>
        <v>2</v>
      </c>
      <c r="G232" s="712">
        <f t="shared" si="4"/>
        <v>115</v>
      </c>
      <c r="H232" s="1079">
        <f t="shared" si="3"/>
        <v>0.50218340611353707</v>
      </c>
    </row>
    <row r="233" spans="1:15" s="181" customFormat="1">
      <c r="A233" s="850">
        <v>2006</v>
      </c>
      <c r="B233" s="1086">
        <f>GH!GN25+GC!AI24+WH!V24+SH!S23+PH!BP24</f>
        <v>3</v>
      </c>
      <c r="C233" s="879">
        <f t="shared" si="5"/>
        <v>7.1428571428571425E-2</v>
      </c>
      <c r="D233" s="1086">
        <f t="shared" si="1"/>
        <v>6</v>
      </c>
      <c r="E233" s="1073">
        <f t="shared" si="2"/>
        <v>0.14285714285714285</v>
      </c>
      <c r="F233" s="712">
        <f>GH!GO25+GC!AJ24+WH!W24+SH!T23+PH!BQ24</f>
        <v>13</v>
      </c>
      <c r="G233" s="712">
        <f t="shared" si="4"/>
        <v>128</v>
      </c>
      <c r="H233" s="1079">
        <f t="shared" si="3"/>
        <v>0.55895196506550215</v>
      </c>
    </row>
    <row r="234" spans="1:15" s="181" customFormat="1">
      <c r="A234" s="850">
        <v>2007</v>
      </c>
      <c r="B234" s="1086">
        <f>GH!GN26+GC!AI25+WH!V25+SH!S24+PH!BP25</f>
        <v>5</v>
      </c>
      <c r="C234" s="879">
        <f t="shared" si="5"/>
        <v>0.11904761904761904</v>
      </c>
      <c r="D234" s="1086">
        <f t="shared" si="1"/>
        <v>11</v>
      </c>
      <c r="E234" s="1073">
        <f t="shared" si="2"/>
        <v>0.26190476190476192</v>
      </c>
      <c r="F234" s="712">
        <f>GH!GO26+GC!AJ25+WH!W25+SH!T24+PH!BQ25</f>
        <v>19</v>
      </c>
      <c r="G234" s="712">
        <f t="shared" si="4"/>
        <v>147</v>
      </c>
      <c r="H234" s="1079">
        <f t="shared" si="3"/>
        <v>0.64192139737991272</v>
      </c>
    </row>
    <row r="235" spans="1:15" s="181" customFormat="1">
      <c r="A235" s="850">
        <v>2008</v>
      </c>
      <c r="B235" s="1086">
        <f>GH!GN27+GC!AI26+WH!V26+SH!S25+PH!BP26</f>
        <v>9</v>
      </c>
      <c r="C235" s="879">
        <f t="shared" si="5"/>
        <v>0.21428571428571427</v>
      </c>
      <c r="D235" s="1086">
        <f t="shared" si="1"/>
        <v>20</v>
      </c>
      <c r="E235" s="1073">
        <f t="shared" si="2"/>
        <v>0.47619047619047616</v>
      </c>
      <c r="F235" s="712">
        <f>GH!GO27+GC!AJ26+WH!W26+SH!T25+PH!BQ26</f>
        <v>8</v>
      </c>
      <c r="G235" s="712">
        <f t="shared" si="4"/>
        <v>155</v>
      </c>
      <c r="H235" s="1079">
        <f t="shared" si="3"/>
        <v>0.67685589519650657</v>
      </c>
      <c r="I235"/>
      <c r="J235"/>
      <c r="K235"/>
      <c r="L235"/>
      <c r="M235"/>
      <c r="N235"/>
    </row>
    <row r="236" spans="1:15" s="181" customFormat="1">
      <c r="A236" s="850">
        <v>2009</v>
      </c>
      <c r="B236" s="1086">
        <f>GH!GN28+GC!AI27+WH!V27+SH!S26+PH!BP27</f>
        <v>8</v>
      </c>
      <c r="C236" s="879">
        <f t="shared" si="5"/>
        <v>0.19047619047619047</v>
      </c>
      <c r="D236" s="1086">
        <f t="shared" si="1"/>
        <v>28</v>
      </c>
      <c r="E236" s="1073">
        <f t="shared" si="2"/>
        <v>0.66666666666666663</v>
      </c>
      <c r="F236" s="712">
        <f>GH!GO28+GC!AJ27+WH!W27+SH!T26+PH!BQ27</f>
        <v>13</v>
      </c>
      <c r="G236" s="712">
        <f t="shared" si="4"/>
        <v>168</v>
      </c>
      <c r="H236" s="1079">
        <f t="shared" si="3"/>
        <v>0.73362445414847166</v>
      </c>
    </row>
    <row r="237" spans="1:15">
      <c r="A237" s="850">
        <v>2010</v>
      </c>
      <c r="B237" s="1086">
        <f>GH!GN29+GC!AI28+WH!V28+SH!S27+PH!BP28</f>
        <v>3</v>
      </c>
      <c r="C237" s="879">
        <f t="shared" si="5"/>
        <v>7.1428571428571425E-2</v>
      </c>
      <c r="D237" s="1086">
        <f t="shared" si="1"/>
        <v>31</v>
      </c>
      <c r="E237" s="1073">
        <f t="shared" si="2"/>
        <v>0.73809523809523814</v>
      </c>
      <c r="F237" s="712">
        <f>GH!GO29+GC!AJ28+WH!W28+SH!T27+PH!BQ28</f>
        <v>14</v>
      </c>
      <c r="G237" s="712">
        <f t="shared" si="4"/>
        <v>182</v>
      </c>
      <c r="H237" s="1079">
        <f t="shared" si="3"/>
        <v>0.79475982532751088</v>
      </c>
      <c r="I237" s="181"/>
      <c r="J237" s="181"/>
      <c r="K237" s="181"/>
      <c r="L237" s="181"/>
      <c r="M237" s="181"/>
      <c r="N237" s="181"/>
      <c r="O237" s="181"/>
    </row>
    <row r="238" spans="1:15">
      <c r="A238" s="850">
        <v>2011</v>
      </c>
      <c r="B238" s="1086">
        <f>GH!GN30+GC!AI29+WH!V29+SH!S28+PH!BP29</f>
        <v>6</v>
      </c>
      <c r="C238" s="879">
        <f t="shared" si="5"/>
        <v>0.14285714285714285</v>
      </c>
      <c r="D238" s="1086">
        <f t="shared" si="1"/>
        <v>37</v>
      </c>
      <c r="E238" s="1073">
        <f t="shared" si="2"/>
        <v>0.88095238095238093</v>
      </c>
      <c r="F238" s="712">
        <f>GH!GO30+GC!AJ29+WH!W29+SH!T28+PH!BQ29+PC!H9</f>
        <v>16</v>
      </c>
      <c r="G238" s="712">
        <f t="shared" si="4"/>
        <v>198</v>
      </c>
      <c r="H238" s="1079">
        <f t="shared" si="3"/>
        <v>0.86462882096069871</v>
      </c>
    </row>
    <row r="239" spans="1:15">
      <c r="A239" s="850">
        <v>2012</v>
      </c>
      <c r="B239" s="1086">
        <f>GH!GN31+GC!AI30+WH!V30+SH!S29+PH!BP30</f>
        <v>3</v>
      </c>
      <c r="C239" s="879">
        <f t="shared" si="5"/>
        <v>7.1428571428571425E-2</v>
      </c>
      <c r="D239" s="1086">
        <f t="shared" si="1"/>
        <v>40</v>
      </c>
      <c r="E239" s="1073">
        <f t="shared" si="2"/>
        <v>0.95238095238095233</v>
      </c>
      <c r="F239" s="712">
        <f>GH!GO31+GC!AJ30+WH!W30+SH!T29+PH!BQ30</f>
        <v>19</v>
      </c>
      <c r="G239" s="712">
        <f t="shared" si="4"/>
        <v>217</v>
      </c>
      <c r="H239" s="1079">
        <f t="shared" si="3"/>
        <v>0.94759825327510916</v>
      </c>
      <c r="O239" s="181"/>
    </row>
    <row r="240" spans="1:15">
      <c r="A240" s="850">
        <v>2013</v>
      </c>
      <c r="B240" s="1086">
        <f>GH!GN32+GC!AI31+WH!V31+SH!S30+PH!BP31</f>
        <v>0</v>
      </c>
      <c r="C240" s="879">
        <f t="shared" si="5"/>
        <v>0</v>
      </c>
      <c r="D240" s="1086">
        <f t="shared" si="1"/>
        <v>40</v>
      </c>
      <c r="E240" s="1073">
        <f t="shared" si="2"/>
        <v>0.95238095238095233</v>
      </c>
      <c r="F240" s="712">
        <f>GH!GO32+GC!AJ31+WH!W31+SH!T30+PH!BQ31</f>
        <v>10</v>
      </c>
      <c r="G240" s="712">
        <f t="shared" si="4"/>
        <v>227</v>
      </c>
      <c r="H240" s="1079">
        <f t="shared" si="3"/>
        <v>0.99126637554585151</v>
      </c>
      <c r="O240" s="181"/>
    </row>
    <row r="241" spans="1:15">
      <c r="A241" s="1016" t="s">
        <v>1837</v>
      </c>
      <c r="B241" s="1086">
        <v>0</v>
      </c>
      <c r="C241" s="879">
        <f t="shared" si="5"/>
        <v>0</v>
      </c>
      <c r="D241" s="1086">
        <f>+D240+B241+B242</f>
        <v>42</v>
      </c>
      <c r="E241" s="1073">
        <f t="shared" si="2"/>
        <v>1</v>
      </c>
      <c r="F241" s="712">
        <f>GH!GO33+GC!AJ32+WH!W32+SH!T31+PH!BQ32</f>
        <v>2</v>
      </c>
      <c r="G241" s="712">
        <f t="shared" si="4"/>
        <v>229</v>
      </c>
      <c r="H241" s="1079">
        <f t="shared" si="3"/>
        <v>1</v>
      </c>
    </row>
    <row r="242" spans="1:15">
      <c r="A242" s="908">
        <v>0</v>
      </c>
      <c r="B242" s="1086">
        <f>PH!BP33</f>
        <v>2</v>
      </c>
      <c r="C242" s="879">
        <f t="shared" si="5"/>
        <v>4.7619047619047616E-2</v>
      </c>
      <c r="D242" s="1086">
        <f>D241</f>
        <v>42</v>
      </c>
      <c r="E242" s="1073">
        <f t="shared" si="2"/>
        <v>1</v>
      </c>
      <c r="F242" s="712">
        <v>0</v>
      </c>
      <c r="G242" s="712">
        <f>G241+F242</f>
        <v>229</v>
      </c>
      <c r="H242" s="1079">
        <f t="shared" si="3"/>
        <v>1</v>
      </c>
    </row>
    <row r="243" spans="1:15">
      <c r="A243" s="62"/>
      <c r="B243" s="1087">
        <f>SUM(B212:B242)</f>
        <v>42</v>
      </c>
      <c r="C243" s="879">
        <f>SUM(C212:C242)</f>
        <v>1</v>
      </c>
      <c r="D243" s="1086"/>
      <c r="E243" s="1073"/>
      <c r="F243" s="878">
        <f>SUM(F212:F242)</f>
        <v>229</v>
      </c>
      <c r="G243" s="878"/>
      <c r="H243" s="1079"/>
    </row>
    <row r="244" spans="1:15">
      <c r="A244" s="62"/>
      <c r="B244" s="62"/>
      <c r="C244" s="62"/>
      <c r="D244" s="62"/>
      <c r="E244" s="62"/>
      <c r="F244" s="62"/>
      <c r="G244" s="62"/>
      <c r="H244" s="62"/>
    </row>
    <row r="245" spans="1:15">
      <c r="A245" s="62"/>
      <c r="B245" s="62"/>
      <c r="C245" s="62"/>
      <c r="D245" s="62"/>
      <c r="E245" s="62"/>
      <c r="F245" s="62"/>
      <c r="G245" s="62"/>
      <c r="H245" s="62"/>
    </row>
    <row r="246" spans="1:15">
      <c r="A246" s="62"/>
      <c r="B246" s="62"/>
      <c r="C246" s="62"/>
      <c r="D246" s="62"/>
      <c r="E246" s="62"/>
      <c r="F246" s="62"/>
      <c r="G246" s="62"/>
      <c r="H246" s="62"/>
    </row>
    <row r="250" spans="1:15" s="901" customFormat="1" ht="18.75">
      <c r="A250" s="900" t="s">
        <v>1631</v>
      </c>
    </row>
    <row r="252" spans="1:15">
      <c r="A252" s="188"/>
      <c r="B252" s="188"/>
      <c r="C252" s="188"/>
      <c r="D252" s="188"/>
      <c r="E252" s="188"/>
    </row>
    <row r="253" spans="1:15" s="283" customFormat="1">
      <c r="A253" s="188"/>
      <c r="B253" s="188"/>
      <c r="C253" s="870" t="s">
        <v>1174</v>
      </c>
      <c r="D253" s="870" t="s">
        <v>1853</v>
      </c>
      <c r="E253" s="188"/>
    </row>
    <row r="254" spans="1:15" collapsed="1">
      <c r="A254" s="188"/>
      <c r="B254" s="850" t="s">
        <v>1844</v>
      </c>
      <c r="C254" s="622">
        <f>GH!IE10+GC!CE8+WH!BT8+SH!BL9+PH!DI8</f>
        <v>0</v>
      </c>
      <c r="D254" s="622">
        <f>GH!IF10+GC!CF8+WH!BU8+SH!BM9+PH!DJ8</f>
        <v>14595</v>
      </c>
      <c r="E254" s="1088"/>
      <c r="F254" s="181"/>
      <c r="G254" s="181"/>
      <c r="H254" s="181"/>
      <c r="I254" s="181"/>
      <c r="J254" s="181"/>
      <c r="K254" s="181"/>
      <c r="L254" s="181"/>
      <c r="M254" s="181"/>
      <c r="N254" s="181"/>
      <c r="O254" s="181"/>
    </row>
    <row r="255" spans="1:15" collapsed="1">
      <c r="A255" s="188"/>
      <c r="B255" s="850" t="s">
        <v>1845</v>
      </c>
      <c r="C255" s="622">
        <f>GH!IE16+GC!CE14+WH!BT14+SH!BL15+PH!DI14</f>
        <v>0</v>
      </c>
      <c r="D255" s="622">
        <f>GH!IF16+GC!CF14+WH!BU14+SH!BM15+PH!DJ14</f>
        <v>70258</v>
      </c>
      <c r="E255" s="1088"/>
      <c r="F255" s="181"/>
      <c r="G255" s="181"/>
      <c r="H255" s="181"/>
      <c r="I255" s="181"/>
      <c r="J255" s="181"/>
      <c r="K255" s="181"/>
      <c r="L255" s="181"/>
      <c r="M255" s="181"/>
      <c r="N255" s="181"/>
      <c r="O255" s="181"/>
    </row>
    <row r="256" spans="1:15" collapsed="1">
      <c r="A256" s="188"/>
      <c r="B256" s="850" t="s">
        <v>1846</v>
      </c>
      <c r="C256" s="622">
        <f>GH!IE23+GC!CE21+WH!BT21+SH!BL22+PH!DI21</f>
        <v>0</v>
      </c>
      <c r="D256" s="622">
        <f>GH!IF23+GC!CF21+WH!BU21+SH!BM22+PH!DJ21+PC!J11</f>
        <v>181078</v>
      </c>
      <c r="E256" s="1088"/>
      <c r="F256" s="181"/>
      <c r="G256" s="181"/>
      <c r="H256" s="181"/>
      <c r="I256" s="181"/>
      <c r="J256" s="181"/>
      <c r="K256" s="181"/>
      <c r="L256" s="181"/>
      <c r="M256" s="181"/>
      <c r="N256" s="181"/>
      <c r="O256" s="181"/>
    </row>
    <row r="257" spans="1:15" collapsed="1">
      <c r="A257" s="188"/>
      <c r="B257" s="850" t="s">
        <v>1847</v>
      </c>
      <c r="C257" s="622">
        <f>GH!IE29+GC!CE27+WH!BT27+SH!BL28+PH!DI27</f>
        <v>90327.85</v>
      </c>
      <c r="D257" s="622">
        <f>GH!IF29+GC!CF27+WH!BU27+SH!BM28+PH!DJ27+PC!K11</f>
        <v>317989.33</v>
      </c>
      <c r="E257" s="1088"/>
      <c r="F257" s="181"/>
      <c r="G257" s="181"/>
      <c r="H257" s="181"/>
      <c r="I257" s="181"/>
      <c r="J257" s="181"/>
      <c r="K257" s="181"/>
      <c r="L257" s="181"/>
      <c r="M257" s="181"/>
      <c r="N257" s="181"/>
      <c r="O257" s="181"/>
    </row>
    <row r="258" spans="1:15" collapsed="1">
      <c r="A258" s="188"/>
      <c r="B258" s="850" t="s">
        <v>1848</v>
      </c>
      <c r="C258" s="622">
        <f>GH!IE34+GC!CE31+WH!BT31+SH!BL32+PH!DI33</f>
        <v>154970.75</v>
      </c>
      <c r="D258" s="622">
        <f>GH!IF34+GC!CF31+WH!BU31+SH!BM32+PH!DJ33+PC!M11</f>
        <v>636272.05000000005</v>
      </c>
      <c r="E258" s="1088"/>
      <c r="F258" s="181"/>
      <c r="G258" s="181"/>
      <c r="H258" s="181"/>
      <c r="I258" s="181"/>
      <c r="J258" s="181"/>
      <c r="K258" s="181"/>
      <c r="L258" s="181"/>
      <c r="M258" s="181"/>
      <c r="N258" s="181"/>
      <c r="O258" s="181"/>
    </row>
    <row r="259" spans="1:15" s="181" customFormat="1">
      <c r="A259" s="188"/>
      <c r="B259" s="850" t="s">
        <v>1163</v>
      </c>
      <c r="C259" s="622"/>
      <c r="D259" s="622"/>
      <c r="E259" s="622"/>
    </row>
    <row r="260" spans="1:15" s="181" customFormat="1">
      <c r="A260" s="188"/>
      <c r="B260" s="850"/>
      <c r="C260" s="622"/>
      <c r="D260" s="622"/>
      <c r="E260" s="622"/>
      <c r="F260" s="62"/>
    </row>
    <row r="261" spans="1:15">
      <c r="B261" s="62"/>
      <c r="C261" s="62"/>
      <c r="D261" s="62"/>
      <c r="E261" s="62"/>
      <c r="F261" s="62"/>
    </row>
    <row r="265" spans="1:15" s="181" customFormat="1"/>
    <row r="266" spans="1:15" s="181" customFormat="1"/>
    <row r="267" spans="1:15" s="181" customFormat="1"/>
    <row r="268" spans="1:15" s="181" customFormat="1"/>
    <row r="269" spans="1:15" s="181" customFormat="1"/>
    <row r="270" spans="1:15" s="181" customFormat="1"/>
    <row r="271" spans="1:15" s="181" customFormat="1"/>
    <row r="272" spans="1:15" s="901" customFormat="1" ht="18.75">
      <c r="A272" s="900" t="s">
        <v>1628</v>
      </c>
    </row>
    <row r="273" spans="1:7" s="283" customFormat="1"/>
    <row r="274" spans="1:7" s="283" customFormat="1">
      <c r="A274" s="188"/>
      <c r="B274" s="188"/>
      <c r="C274" s="870" t="s">
        <v>1271</v>
      </c>
      <c r="D274" s="870" t="s">
        <v>1269</v>
      </c>
      <c r="E274" s="870" t="s">
        <v>1272</v>
      </c>
      <c r="F274" s="870" t="s">
        <v>1270</v>
      </c>
      <c r="G274" s="188"/>
    </row>
    <row r="275" spans="1:7" s="283" customFormat="1">
      <c r="A275" s="188"/>
      <c r="B275" s="362">
        <v>1987</v>
      </c>
      <c r="C275" s="616">
        <f>B214</f>
        <v>0</v>
      </c>
      <c r="D275" s="616">
        <f>GH!IA7+GC!CA5+WH!BP5+SH!BH6+PH!DE5</f>
        <v>0</v>
      </c>
      <c r="E275" s="626">
        <f>G214</f>
        <v>4</v>
      </c>
      <c r="F275" s="626">
        <f>GH!IF7+GC!CF5+WH!BU5+SH!BM6+PH!DJ5</f>
        <v>3665</v>
      </c>
    </row>
    <row r="276" spans="1:7">
      <c r="A276" s="62"/>
      <c r="B276" s="395">
        <v>1990</v>
      </c>
      <c r="C276" s="1089">
        <f>B217</f>
        <v>0</v>
      </c>
      <c r="D276" s="849">
        <f>GH!IE10+GC!CE8+WH!BT8+SH!BL9+PH!DI8</f>
        <v>0</v>
      </c>
      <c r="E276" s="849">
        <f>G217</f>
        <v>13</v>
      </c>
      <c r="F276" s="849">
        <f>GH!IF10+GC!CF8+WH!BU8+SH!BM9+PH!DJ8</f>
        <v>14595</v>
      </c>
    </row>
    <row r="277" spans="1:7">
      <c r="A277" s="62"/>
      <c r="B277" s="395">
        <v>1993</v>
      </c>
      <c r="C277" s="1089">
        <f>B220</f>
        <v>0</v>
      </c>
      <c r="D277" s="849">
        <f>GH!IE13+GC!CE11+WH!BT11+SH!BL12+PH!DI11</f>
        <v>0</v>
      </c>
      <c r="E277" s="849">
        <f>G220</f>
        <v>19</v>
      </c>
      <c r="F277" s="849">
        <f>GH!IF13+GC!CF11+WH!BU11+SH!BM12+PH!DJ11</f>
        <v>20820</v>
      </c>
    </row>
    <row r="278" spans="1:7">
      <c r="A278" s="62"/>
      <c r="B278" s="395">
        <v>1996</v>
      </c>
      <c r="C278" s="1089">
        <f>B223</f>
        <v>0</v>
      </c>
      <c r="D278" s="849">
        <f>GH!IE16+GC!CE14+WH!BT14+SH!BL15+PH!DI14</f>
        <v>0</v>
      </c>
      <c r="E278" s="849">
        <f>G223</f>
        <v>30</v>
      </c>
      <c r="F278" s="849">
        <f>GH!IF16+GC!CF14+WH!BU14+SH!BM15+PH!DJ14</f>
        <v>70258</v>
      </c>
    </row>
    <row r="279" spans="1:7">
      <c r="A279" s="62"/>
      <c r="B279" s="395">
        <v>1999</v>
      </c>
      <c r="C279" s="1089">
        <f>B226</f>
        <v>0</v>
      </c>
      <c r="D279" s="849">
        <f>GH!IE19+GC!CE17+WH!BT17+SH!BL18+PH!DI17</f>
        <v>0</v>
      </c>
      <c r="E279" s="849">
        <f>G226</f>
        <v>58</v>
      </c>
      <c r="F279" s="849">
        <f>GH!IF19+GC!CF17+WH!BU17+SH!BM18+PH!DJ17</f>
        <v>112254</v>
      </c>
    </row>
    <row r="280" spans="1:7">
      <c r="A280" s="62"/>
      <c r="B280" s="395">
        <v>2002</v>
      </c>
      <c r="C280" s="1089">
        <f>D229</f>
        <v>0</v>
      </c>
      <c r="D280" s="849">
        <f>GH!IE22+GC!CE20+WH!BT20+SH!BL21+PH!DI20</f>
        <v>0</v>
      </c>
      <c r="E280" s="849">
        <f>G229</f>
        <v>93</v>
      </c>
      <c r="F280" s="849">
        <f>GH!IF22+GC!CF20+WH!BU20+SH!BM21+PH!DJ20</f>
        <v>165182</v>
      </c>
    </row>
    <row r="281" spans="1:7">
      <c r="A281" s="62"/>
      <c r="B281" s="395">
        <v>2005</v>
      </c>
      <c r="C281" s="1089">
        <f>D232</f>
        <v>3</v>
      </c>
      <c r="D281" s="849">
        <f>GH!IE25+GC!CE23+WH!BT23+SH!BL24+PH!DI23</f>
        <v>3230</v>
      </c>
      <c r="E281" s="849">
        <f>G232</f>
        <v>115</v>
      </c>
      <c r="F281" s="849">
        <f>GH!IF25+GC!CF23+WH!BU23+SH!BM24+PH!DJ23+PC!J11</f>
        <v>190505</v>
      </c>
    </row>
    <row r="282" spans="1:7">
      <c r="A282" s="62"/>
      <c r="B282" s="395">
        <v>2008</v>
      </c>
      <c r="C282" s="1089">
        <f>D235</f>
        <v>20</v>
      </c>
      <c r="D282" s="849">
        <f>GH!IE28+GC!CE26+WH!BT26+SH!BL27+PH!DI26</f>
        <v>59402.85</v>
      </c>
      <c r="E282" s="849">
        <f>G235</f>
        <v>155</v>
      </c>
      <c r="F282" s="849">
        <f>GH!IF28+GC!CF26+WH!BU26+SH!BM27+PH!DJ26+PC!K11</f>
        <v>275923.94</v>
      </c>
    </row>
    <row r="283" spans="1:7">
      <c r="A283" s="62"/>
      <c r="B283" s="395">
        <v>2014</v>
      </c>
      <c r="C283" s="1089">
        <f>D242</f>
        <v>42</v>
      </c>
      <c r="D283" s="849">
        <f>GH!IE34+GC!CE31+WH!BT31+SH!BL32+PH!DI33</f>
        <v>154970.75</v>
      </c>
      <c r="E283" s="849">
        <f>G242</f>
        <v>229</v>
      </c>
      <c r="F283" s="849">
        <f>GH!IF34+GC!CF32+WH!BU31+SH!BM32+PH!DJ33+PC!M11</f>
        <v>636272.05000000005</v>
      </c>
    </row>
    <row r="284" spans="1:7">
      <c r="A284" s="62"/>
      <c r="B284" s="62"/>
      <c r="C284" s="62"/>
      <c r="D284" s="62"/>
      <c r="E284" s="62"/>
      <c r="F284" s="62"/>
    </row>
    <row r="308" spans="1:22" s="901" customFormat="1" ht="18.75">
      <c r="A308" s="900" t="s">
        <v>1630</v>
      </c>
    </row>
    <row r="309" spans="1:22" s="283" customFormat="1"/>
    <row r="310" spans="1:22" s="62" customFormat="1">
      <c r="C310" s="630" t="s">
        <v>1276</v>
      </c>
      <c r="D310" s="630" t="s">
        <v>1277</v>
      </c>
      <c r="E310" s="630" t="s">
        <v>1275</v>
      </c>
      <c r="F310" s="630" t="s">
        <v>1278</v>
      </c>
      <c r="G310" s="870" t="s">
        <v>1275</v>
      </c>
      <c r="H310" s="870" t="s">
        <v>1279</v>
      </c>
      <c r="I310" s="870" t="s">
        <v>1276</v>
      </c>
      <c r="J310" s="870" t="s">
        <v>1280</v>
      </c>
      <c r="K310" s="870" t="s">
        <v>1275</v>
      </c>
      <c r="L310" s="870" t="s">
        <v>1281</v>
      </c>
      <c r="M310" s="630" t="s">
        <v>1275</v>
      </c>
      <c r="N310" s="630" t="s">
        <v>1467</v>
      </c>
      <c r="O310" s="188"/>
    </row>
    <row r="311" spans="1:22" s="1011" customFormat="1">
      <c r="A311" s="62"/>
      <c r="B311" s="395">
        <v>1987</v>
      </c>
      <c r="C311" s="849">
        <f>GH!IO6</f>
        <v>3665</v>
      </c>
      <c r="D311" s="849">
        <f>GH!GS6</f>
        <v>4</v>
      </c>
      <c r="E311" s="849">
        <f>GC!CN5</f>
        <v>0</v>
      </c>
      <c r="F311" s="849">
        <f>GC!AN5</f>
        <v>0</v>
      </c>
      <c r="G311" s="849">
        <f>WH!CB5</f>
        <v>0</v>
      </c>
      <c r="H311" s="849">
        <f>WH!AA5</f>
        <v>0</v>
      </c>
      <c r="I311" s="849">
        <f>SH!BV5</f>
        <v>0</v>
      </c>
      <c r="J311" s="849">
        <f>SH!X5</f>
        <v>0</v>
      </c>
      <c r="K311" s="849">
        <f>PH!DT5</f>
        <v>737</v>
      </c>
      <c r="L311" s="849">
        <f>PH!BU5</f>
        <v>1</v>
      </c>
      <c r="M311" s="849">
        <v>0</v>
      </c>
      <c r="N311" s="849">
        <v>0</v>
      </c>
      <c r="O311" s="188"/>
      <c r="P311" s="62"/>
      <c r="Q311" s="62"/>
      <c r="R311" s="62"/>
      <c r="S311" s="62"/>
      <c r="T311" s="62"/>
      <c r="U311" s="62"/>
      <c r="V311" s="62"/>
    </row>
    <row r="312" spans="1:22" s="62" customFormat="1">
      <c r="B312" s="395">
        <v>1990</v>
      </c>
      <c r="C312" s="849">
        <f>GH!IO9</f>
        <v>13855</v>
      </c>
      <c r="D312" s="849">
        <f>GH!GS9</f>
        <v>12</v>
      </c>
      <c r="E312" s="849">
        <f>GC!CN8</f>
        <v>0</v>
      </c>
      <c r="F312" s="849">
        <f>GC!AN8</f>
        <v>0</v>
      </c>
      <c r="G312" s="849">
        <f>WH!CB8</f>
        <v>0</v>
      </c>
      <c r="H312" s="849">
        <f>WH!AA8</f>
        <v>0</v>
      </c>
      <c r="I312" s="849">
        <f>SH!BV8</f>
        <v>740</v>
      </c>
      <c r="J312" s="849">
        <f>SH!X8</f>
        <v>1</v>
      </c>
      <c r="K312" s="849">
        <f>PH!DT8</f>
        <v>737</v>
      </c>
      <c r="L312" s="849">
        <f>PH!BU8</f>
        <v>1</v>
      </c>
      <c r="M312" s="849">
        <v>0</v>
      </c>
      <c r="N312" s="849">
        <v>0</v>
      </c>
    </row>
    <row r="313" spans="1:22" s="62" customFormat="1">
      <c r="B313" s="395">
        <v>1993</v>
      </c>
      <c r="C313" s="849">
        <f>GH!IO12</f>
        <v>20080</v>
      </c>
      <c r="D313" s="849">
        <f>GH!GS12</f>
        <v>18</v>
      </c>
      <c r="E313" s="849">
        <f>GC!CN11</f>
        <v>0</v>
      </c>
      <c r="F313" s="849">
        <f>GC!AN11</f>
        <v>0</v>
      </c>
      <c r="G313" s="849">
        <f>WH!CB11</f>
        <v>0</v>
      </c>
      <c r="H313" s="849">
        <f>WH!AA11</f>
        <v>0</v>
      </c>
      <c r="I313" s="849">
        <f>SH!BV11</f>
        <v>740</v>
      </c>
      <c r="J313" s="849">
        <f>SH!X11</f>
        <v>1</v>
      </c>
      <c r="K313" s="849">
        <f>PH!DT11</f>
        <v>737</v>
      </c>
      <c r="L313" s="849">
        <f>PH!BU11</f>
        <v>1</v>
      </c>
      <c r="M313" s="849">
        <v>0</v>
      </c>
      <c r="N313" s="849">
        <v>0</v>
      </c>
    </row>
    <row r="314" spans="1:22" s="62" customFormat="1">
      <c r="B314" s="395">
        <v>1996</v>
      </c>
      <c r="C314" s="849">
        <f>GH!IO15</f>
        <v>68202</v>
      </c>
      <c r="D314" s="849">
        <f>GH!GS15</f>
        <v>28</v>
      </c>
      <c r="E314" s="849">
        <f>GC!CN14</f>
        <v>0</v>
      </c>
      <c r="F314" s="849">
        <f>GC!AN14</f>
        <v>0</v>
      </c>
      <c r="G314" s="849">
        <f>WH!CB14</f>
        <v>0</v>
      </c>
      <c r="H314" s="849">
        <f>WH!AA14</f>
        <v>0</v>
      </c>
      <c r="I314" s="849">
        <f>SH!BV14</f>
        <v>740</v>
      </c>
      <c r="J314" s="849">
        <f>SH!X14</f>
        <v>1</v>
      </c>
      <c r="K314" s="849">
        <f>PH!DT14</f>
        <v>2653</v>
      </c>
      <c r="L314" s="849">
        <f>PH!BU14</f>
        <v>3</v>
      </c>
      <c r="M314" s="849">
        <v>0</v>
      </c>
      <c r="N314" s="849">
        <v>0</v>
      </c>
    </row>
    <row r="315" spans="1:22" s="62" customFormat="1">
      <c r="B315" s="395">
        <v>1999</v>
      </c>
      <c r="C315" s="849">
        <f>GH!IO18</f>
        <v>103018</v>
      </c>
      <c r="D315" s="849">
        <f>GH!GS18</f>
        <v>52</v>
      </c>
      <c r="E315" s="849">
        <f>GC!CN17</f>
        <v>2700</v>
      </c>
      <c r="F315" s="849">
        <f>GC!AN17</f>
        <v>1</v>
      </c>
      <c r="G315" s="849">
        <f>WH!CB17</f>
        <v>0</v>
      </c>
      <c r="H315" s="849">
        <f>WH!AA17</f>
        <v>0</v>
      </c>
      <c r="I315" s="849">
        <f>SH!BV17</f>
        <v>740</v>
      </c>
      <c r="J315" s="849">
        <f>SH!X17</f>
        <v>1</v>
      </c>
      <c r="K315" s="849">
        <f>PH!DT17</f>
        <v>7133</v>
      </c>
      <c r="L315" s="849">
        <f>PH!BU17</f>
        <v>6</v>
      </c>
      <c r="M315" s="849">
        <v>0</v>
      </c>
      <c r="N315" s="849">
        <v>0</v>
      </c>
    </row>
    <row r="316" spans="1:22" s="62" customFormat="1">
      <c r="B316" s="395">
        <v>2002</v>
      </c>
      <c r="C316" s="849">
        <f>GH!IO21</f>
        <v>150899</v>
      </c>
      <c r="D316" s="849">
        <f>GH!GS21</f>
        <v>82</v>
      </c>
      <c r="E316" s="849">
        <f>GC!CN20</f>
        <v>4500</v>
      </c>
      <c r="F316" s="849">
        <f>GC!AN20</f>
        <v>3</v>
      </c>
      <c r="G316" s="849">
        <f>WH!CB20</f>
        <v>0</v>
      </c>
      <c r="H316" s="849">
        <f>WH!AA20</f>
        <v>0</v>
      </c>
      <c r="I316" s="849">
        <f>SH!BV20</f>
        <v>740</v>
      </c>
      <c r="J316" s="849">
        <f>SH!X20</f>
        <v>1</v>
      </c>
      <c r="K316" s="849">
        <f>PH!DT20</f>
        <v>10380</v>
      </c>
      <c r="L316" s="849">
        <f>PH!BU20</f>
        <v>9</v>
      </c>
      <c r="M316" s="849">
        <v>0</v>
      </c>
      <c r="N316" s="849">
        <v>0</v>
      </c>
    </row>
    <row r="317" spans="1:22" s="62" customFormat="1">
      <c r="B317" s="395">
        <v>2005</v>
      </c>
      <c r="C317" s="849">
        <f>GH!IO24</f>
        <v>170397</v>
      </c>
      <c r="D317" s="849">
        <f>GH!GS24</f>
        <v>96</v>
      </c>
      <c r="E317" s="849">
        <f>GC!CN23</f>
        <v>11639</v>
      </c>
      <c r="F317" s="849">
        <f>GC!AN23</f>
        <v>10</v>
      </c>
      <c r="G317" s="849">
        <f>WH!CB23</f>
        <v>0</v>
      </c>
      <c r="H317" s="849">
        <f>WH!AA23</f>
        <v>0</v>
      </c>
      <c r="I317" s="849">
        <f>SH!BV23</f>
        <v>740</v>
      </c>
      <c r="J317" s="849">
        <f>SH!X23</f>
        <v>1</v>
      </c>
      <c r="K317" s="849">
        <f>PH!DT23</f>
        <v>16316</v>
      </c>
      <c r="L317" s="849">
        <f>PH!BU23</f>
        <v>16</v>
      </c>
      <c r="M317" s="849">
        <f>PC!J11</f>
        <v>504</v>
      </c>
      <c r="N317" s="849">
        <f>PC!J9</f>
        <v>1</v>
      </c>
    </row>
    <row r="318" spans="1:22" s="62" customFormat="1">
      <c r="B318" s="395">
        <v>2008</v>
      </c>
      <c r="C318" s="849">
        <f>GH!IO27</f>
        <v>244536</v>
      </c>
      <c r="D318" s="849">
        <f>GH!GS27</f>
        <v>124</v>
      </c>
      <c r="E318" s="849">
        <f>GC!CN26</f>
        <v>37403.54</v>
      </c>
      <c r="F318" s="849">
        <f>GC!AN26</f>
        <v>20</v>
      </c>
      <c r="G318" s="849">
        <f>WH!CB26</f>
        <v>20721.25</v>
      </c>
      <c r="H318" s="849">
        <f>WH!AA26</f>
        <v>8</v>
      </c>
      <c r="I318" s="849">
        <f>SH!BV26</f>
        <v>19616</v>
      </c>
      <c r="J318" s="849">
        <f>SH!X26</f>
        <v>9</v>
      </c>
      <c r="K318" s="849">
        <f>PH!DT26</f>
        <v>39583</v>
      </c>
      <c r="L318" s="849">
        <f>PH!BU26</f>
        <v>27</v>
      </c>
      <c r="M318" s="849">
        <f>PC!K11</f>
        <v>504</v>
      </c>
      <c r="N318" s="849">
        <v>0</v>
      </c>
    </row>
    <row r="319" spans="1:22" s="188" customFormat="1">
      <c r="B319" s="362">
        <v>2014</v>
      </c>
      <c r="C319" s="626">
        <f>GH!IO35</f>
        <v>5684215.4000000004</v>
      </c>
      <c r="D319" s="626">
        <f>GH!GS34</f>
        <v>189</v>
      </c>
      <c r="E319" s="626">
        <f>GC!CN33</f>
        <v>57291.360000000001</v>
      </c>
      <c r="F319" s="626">
        <f>GC!AN33</f>
        <v>28</v>
      </c>
      <c r="G319" s="626">
        <f>WH!CB31</f>
        <v>35873.15</v>
      </c>
      <c r="H319" s="626">
        <f>WH!AA30</f>
        <v>15</v>
      </c>
      <c r="I319" s="626">
        <f>SH!BV31</f>
        <v>22605</v>
      </c>
      <c r="J319" s="626">
        <f>SH!X30</f>
        <v>13</v>
      </c>
      <c r="K319" s="626">
        <f>PH!DT33</f>
        <v>165848.39000000001</v>
      </c>
      <c r="L319" s="626">
        <f>PH!BU34</f>
        <v>62</v>
      </c>
      <c r="M319" s="626">
        <f>PC!M11</f>
        <v>1054</v>
      </c>
      <c r="N319" s="626">
        <f>PC!M9</f>
        <v>2</v>
      </c>
      <c r="O319" s="626">
        <f>C319+E319+G319+I319+K319+M319</f>
        <v>5966887.3000000007</v>
      </c>
      <c r="P319" s="626">
        <f>N319+L319+J319+H319+F319+D319</f>
        <v>309</v>
      </c>
    </row>
    <row r="320" spans="1:22">
      <c r="B320" s="362"/>
      <c r="C320" s="616"/>
      <c r="D320" s="616"/>
      <c r="E320" s="626"/>
      <c r="F320" s="626"/>
      <c r="G320" s="625"/>
      <c r="H320" s="283"/>
      <c r="I320" s="625"/>
      <c r="J320" s="283"/>
      <c r="K320" s="625"/>
      <c r="L320" s="853"/>
      <c r="M320" s="853"/>
      <c r="N320" s="283"/>
    </row>
    <row r="321" spans="2:15">
      <c r="B321" s="62"/>
      <c r="C321" s="62"/>
      <c r="D321" s="62"/>
      <c r="E321" s="62"/>
      <c r="F321" s="62"/>
    </row>
    <row r="322" spans="2:15">
      <c r="O322" s="627">
        <f>N319+L319+J319+H319+F319+D319</f>
        <v>309</v>
      </c>
    </row>
    <row r="323" spans="2:15">
      <c r="O323" s="627">
        <f>M319+K319+I319+G319+E319+C319</f>
        <v>5966887.3000000007</v>
      </c>
    </row>
    <row r="353" spans="1:37">
      <c r="P353" s="181"/>
    </row>
    <row r="354" spans="1:37">
      <c r="A354" s="181"/>
      <c r="B354" s="181"/>
      <c r="C354" s="181"/>
      <c r="D354" s="181"/>
      <c r="E354" s="181"/>
      <c r="F354" s="181"/>
      <c r="G354" s="181"/>
      <c r="H354" s="181"/>
      <c r="I354" s="181"/>
      <c r="J354" s="181"/>
      <c r="K354" s="181"/>
      <c r="L354" s="181"/>
      <c r="M354" s="181"/>
      <c r="N354" s="181"/>
      <c r="P354" s="181"/>
    </row>
    <row r="355" spans="1:37">
      <c r="A355" s="181"/>
      <c r="B355" s="181"/>
      <c r="C355" s="181"/>
      <c r="D355" s="181"/>
      <c r="E355" s="181"/>
      <c r="F355" s="181"/>
      <c r="G355" s="181"/>
      <c r="H355" s="181"/>
      <c r="I355" s="181"/>
      <c r="J355" s="181"/>
      <c r="K355" s="181"/>
      <c r="L355" s="181"/>
      <c r="M355" s="181"/>
      <c r="N355" s="181"/>
      <c r="P355" s="181"/>
      <c r="Q355" s="181"/>
      <c r="R355" s="181"/>
      <c r="S355" s="181"/>
      <c r="T355" s="181"/>
      <c r="U355" s="181"/>
      <c r="V355" s="181"/>
    </row>
    <row r="356" spans="1:37">
      <c r="A356" s="181"/>
      <c r="B356" s="181"/>
      <c r="C356" s="181"/>
      <c r="D356" s="181"/>
      <c r="E356" s="181"/>
      <c r="F356" s="181"/>
      <c r="G356" s="181"/>
      <c r="H356" s="181"/>
      <c r="I356" s="181"/>
      <c r="J356" s="181"/>
      <c r="K356" s="181"/>
      <c r="L356" s="181"/>
      <c r="M356" s="181"/>
      <c r="N356" s="181"/>
      <c r="Q356" s="181"/>
      <c r="R356" s="181"/>
      <c r="S356" s="181"/>
      <c r="T356" s="181"/>
      <c r="U356" s="181"/>
      <c r="V356" s="181"/>
    </row>
    <row r="357" spans="1:37" s="181" customForma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</row>
    <row r="358" spans="1:37" s="181" customFormat="1">
      <c r="Q358"/>
      <c r="R358"/>
      <c r="S358"/>
      <c r="T358"/>
      <c r="U358"/>
      <c r="V358"/>
    </row>
    <row r="359" spans="1:37" s="901" customFormat="1" ht="18.75">
      <c r="A359" s="900" t="s">
        <v>1288</v>
      </c>
    </row>
    <row r="360" spans="1:37" s="181" customFormat="1">
      <c r="A360"/>
      <c r="B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</row>
    <row r="361" spans="1:37" s="43" customFormat="1">
      <c r="A361" s="359"/>
      <c r="B361" s="359"/>
      <c r="C361" s="359"/>
      <c r="D361" s="359"/>
      <c r="E361" s="359"/>
      <c r="F361" s="359"/>
      <c r="G361" s="359"/>
      <c r="H361" s="359"/>
      <c r="I361" s="359"/>
      <c r="J361" s="359"/>
      <c r="K361" s="359"/>
      <c r="L361" s="359"/>
      <c r="M361" s="359"/>
      <c r="N361" s="359"/>
      <c r="O361" s="359"/>
      <c r="P361" s="359"/>
      <c r="Q361" s="359"/>
      <c r="R361" s="359"/>
      <c r="S361" s="359"/>
      <c r="T361" s="359"/>
      <c r="U361" s="359"/>
      <c r="V361" s="359"/>
      <c r="W361" s="359"/>
      <c r="X361" s="359"/>
      <c r="Y361" s="359"/>
      <c r="Z361" s="359"/>
      <c r="AA361" s="359"/>
      <c r="AB361" s="359"/>
      <c r="AC361" s="359"/>
      <c r="AD361" s="359"/>
      <c r="AE361" s="359"/>
      <c r="AF361" s="359"/>
      <c r="AG361" s="359"/>
      <c r="AH361" s="359"/>
      <c r="AI361" s="359"/>
      <c r="AJ361" s="359"/>
      <c r="AK361" s="359"/>
    </row>
    <row r="362" spans="1:37" s="43" customFormat="1">
      <c r="A362" s="987"/>
      <c r="B362" s="987"/>
      <c r="C362" s="987" t="s">
        <v>1567</v>
      </c>
      <c r="D362" s="987" t="s">
        <v>1568</v>
      </c>
      <c r="E362" s="631" t="s">
        <v>645</v>
      </c>
      <c r="F362" s="631" t="s">
        <v>1567</v>
      </c>
      <c r="G362" s="631" t="s">
        <v>1568</v>
      </c>
      <c r="H362" s="631" t="s">
        <v>648</v>
      </c>
      <c r="I362" s="631" t="s">
        <v>1567</v>
      </c>
      <c r="J362" s="631" t="s">
        <v>1568</v>
      </c>
      <c r="K362" s="631" t="s">
        <v>532</v>
      </c>
      <c r="L362" s="631" t="s">
        <v>1567</v>
      </c>
      <c r="M362" s="631" t="s">
        <v>1568</v>
      </c>
      <c r="N362" s="631" t="s">
        <v>701</v>
      </c>
      <c r="O362" s="631" t="s">
        <v>1567</v>
      </c>
      <c r="P362" s="631" t="s">
        <v>1568</v>
      </c>
      <c r="Q362" s="631" t="s">
        <v>1233</v>
      </c>
      <c r="R362" s="631" t="s">
        <v>1567</v>
      </c>
      <c r="S362" s="631" t="s">
        <v>1568</v>
      </c>
      <c r="T362" s="631" t="s">
        <v>886</v>
      </c>
      <c r="U362" s="631" t="s">
        <v>1567</v>
      </c>
      <c r="V362" s="631" t="s">
        <v>1568</v>
      </c>
      <c r="W362" s="631" t="s">
        <v>863</v>
      </c>
      <c r="X362" s="631" t="s">
        <v>1567</v>
      </c>
      <c r="Y362" s="631" t="s">
        <v>1568</v>
      </c>
      <c r="Z362" s="631" t="s">
        <v>930</v>
      </c>
      <c r="AA362" s="631" t="s">
        <v>1567</v>
      </c>
      <c r="AB362" s="631" t="s">
        <v>1568</v>
      </c>
      <c r="AC362" s="631" t="s">
        <v>1078</v>
      </c>
      <c r="AD362" s="631" t="s">
        <v>1287</v>
      </c>
      <c r="AE362" s="631" t="s">
        <v>1286</v>
      </c>
      <c r="AF362" s="631" t="s">
        <v>1121</v>
      </c>
      <c r="AG362" s="987"/>
      <c r="AH362" s="987"/>
    </row>
    <row r="363" spans="1:37" s="43" customFormat="1">
      <c r="A363" s="955"/>
      <c r="B363" s="1090" t="s">
        <v>1392</v>
      </c>
      <c r="C363" s="955">
        <v>1</v>
      </c>
      <c r="D363" s="955">
        <v>1</v>
      </c>
      <c r="E363" s="632">
        <f t="shared" ref="E363:E368" si="6">C104</f>
        <v>0</v>
      </c>
      <c r="F363" s="955">
        <v>1</v>
      </c>
      <c r="G363" s="955">
        <v>2</v>
      </c>
      <c r="H363" s="632">
        <f>D104</f>
        <v>1212</v>
      </c>
      <c r="I363" s="955">
        <v>1</v>
      </c>
      <c r="J363" s="955">
        <v>3</v>
      </c>
      <c r="K363" s="632">
        <f>E104</f>
        <v>12580</v>
      </c>
      <c r="L363" s="955">
        <v>1</v>
      </c>
      <c r="M363" s="955">
        <v>4</v>
      </c>
      <c r="N363" s="632">
        <f>F104</f>
        <v>0</v>
      </c>
      <c r="O363" s="955">
        <v>1</v>
      </c>
      <c r="P363" s="955">
        <v>5</v>
      </c>
      <c r="Q363" s="632">
        <f>G104</f>
        <v>0</v>
      </c>
      <c r="R363" s="955">
        <v>1</v>
      </c>
      <c r="S363" s="955">
        <v>6</v>
      </c>
      <c r="T363" s="632">
        <f>H104</f>
        <v>0</v>
      </c>
      <c r="U363" s="632">
        <v>1</v>
      </c>
      <c r="V363" s="632">
        <v>7</v>
      </c>
      <c r="W363" s="632">
        <f>I104</f>
        <v>0</v>
      </c>
      <c r="X363" s="632">
        <v>1</v>
      </c>
      <c r="Y363" s="632">
        <v>8</v>
      </c>
      <c r="Z363" s="632">
        <f>J104</f>
        <v>0</v>
      </c>
      <c r="AA363" s="632">
        <v>1</v>
      </c>
      <c r="AB363" s="632">
        <v>10</v>
      </c>
      <c r="AC363" s="632">
        <f>K104</f>
        <v>0</v>
      </c>
      <c r="AD363" s="632">
        <v>1</v>
      </c>
      <c r="AE363" s="632">
        <v>11</v>
      </c>
      <c r="AF363" s="632">
        <f>L104</f>
        <v>1900</v>
      </c>
      <c r="AG363" s="955"/>
      <c r="AH363" s="955"/>
    </row>
    <row r="364" spans="1:37" s="359" customFormat="1">
      <c r="A364" s="43"/>
      <c r="B364" s="987" t="s">
        <v>1230</v>
      </c>
      <c r="C364" s="359">
        <v>2</v>
      </c>
      <c r="D364" s="359">
        <v>1</v>
      </c>
      <c r="E364" s="632">
        <f t="shared" si="6"/>
        <v>5151</v>
      </c>
      <c r="F364" s="955">
        <v>2</v>
      </c>
      <c r="G364" s="955">
        <v>2</v>
      </c>
      <c r="H364" s="632">
        <f t="shared" ref="H364:H369" si="7">D105</f>
        <v>62796</v>
      </c>
      <c r="I364" s="955">
        <v>2</v>
      </c>
      <c r="J364" s="955">
        <v>3</v>
      </c>
      <c r="K364" s="632">
        <f>E105</f>
        <v>54162</v>
      </c>
      <c r="L364" s="955">
        <v>2</v>
      </c>
      <c r="M364" s="955">
        <v>4</v>
      </c>
      <c r="N364" s="632">
        <f>F105</f>
        <v>0</v>
      </c>
      <c r="O364" s="955">
        <v>2</v>
      </c>
      <c r="P364" s="955">
        <v>5</v>
      </c>
      <c r="Q364" s="632">
        <f>G105</f>
        <v>18067</v>
      </c>
      <c r="R364" s="955">
        <v>2</v>
      </c>
      <c r="S364" s="955">
        <v>6</v>
      </c>
      <c r="T364" s="632">
        <f>H105</f>
        <v>5011.5</v>
      </c>
      <c r="U364" s="632">
        <v>2</v>
      </c>
      <c r="V364" s="632">
        <v>7</v>
      </c>
      <c r="W364" s="632">
        <f>I105</f>
        <v>0</v>
      </c>
      <c r="X364" s="632">
        <v>2</v>
      </c>
      <c r="Y364" s="632">
        <v>8</v>
      </c>
      <c r="Z364" s="632">
        <f>J105</f>
        <v>14134.25</v>
      </c>
      <c r="AA364" s="632">
        <v>2</v>
      </c>
      <c r="AB364" s="632">
        <v>10</v>
      </c>
      <c r="AC364" s="632">
        <f>K105</f>
        <v>2653</v>
      </c>
      <c r="AD364" s="632">
        <v>2</v>
      </c>
      <c r="AE364" s="632">
        <v>11</v>
      </c>
      <c r="AF364" s="632">
        <f>L105</f>
        <v>9673</v>
      </c>
      <c r="AG364" s="615"/>
      <c r="AH364" s="43"/>
    </row>
    <row r="365" spans="1:37" s="987" customFormat="1">
      <c r="A365" s="43"/>
      <c r="B365" s="987" t="s">
        <v>1227</v>
      </c>
      <c r="C365" s="359">
        <v>3</v>
      </c>
      <c r="D365" s="359">
        <v>1</v>
      </c>
      <c r="E365" s="632">
        <f t="shared" si="6"/>
        <v>0</v>
      </c>
      <c r="F365" s="955">
        <v>3</v>
      </c>
      <c r="G365" s="955">
        <v>2</v>
      </c>
      <c r="H365" s="632">
        <f t="shared" si="7"/>
        <v>0</v>
      </c>
      <c r="I365" s="955">
        <v>3</v>
      </c>
      <c r="J365" s="955">
        <v>3</v>
      </c>
      <c r="K365" s="632">
        <f>E106</f>
        <v>1680</v>
      </c>
      <c r="L365" s="955">
        <v>3</v>
      </c>
      <c r="M365" s="955">
        <v>4</v>
      </c>
      <c r="N365" s="632">
        <f>F106</f>
        <v>0</v>
      </c>
      <c r="O365" s="955">
        <v>3</v>
      </c>
      <c r="P365" s="955">
        <v>5</v>
      </c>
      <c r="Q365" s="632">
        <f>G106</f>
        <v>0</v>
      </c>
      <c r="R365" s="955">
        <v>3</v>
      </c>
      <c r="S365" s="955">
        <v>6</v>
      </c>
      <c r="T365" s="632">
        <f>H106</f>
        <v>0</v>
      </c>
      <c r="U365" s="632">
        <v>3</v>
      </c>
      <c r="V365" s="632">
        <v>7</v>
      </c>
      <c r="W365" s="632">
        <f>I106</f>
        <v>574</v>
      </c>
      <c r="X365" s="632">
        <v>3</v>
      </c>
      <c r="Y365" s="632">
        <v>8</v>
      </c>
      <c r="Z365" s="632">
        <f>J106</f>
        <v>0</v>
      </c>
      <c r="AA365" s="632">
        <v>3</v>
      </c>
      <c r="AB365" s="632">
        <v>10</v>
      </c>
      <c r="AC365" s="632">
        <f>K106</f>
        <v>0</v>
      </c>
      <c r="AD365" s="632">
        <v>3</v>
      </c>
      <c r="AE365" s="632">
        <v>11</v>
      </c>
      <c r="AF365" s="632">
        <f>P102</f>
        <v>0</v>
      </c>
      <c r="AG365" s="615"/>
      <c r="AH365" s="43"/>
    </row>
    <row r="366" spans="1:37" s="955" customFormat="1">
      <c r="A366" s="43"/>
      <c r="B366" s="987" t="s">
        <v>1843</v>
      </c>
      <c r="C366" s="359">
        <v>4</v>
      </c>
      <c r="D366" s="359">
        <v>1</v>
      </c>
      <c r="E366" s="632">
        <f t="shared" si="6"/>
        <v>1481.5</v>
      </c>
      <c r="F366" s="955">
        <v>4</v>
      </c>
      <c r="G366" s="955">
        <v>2</v>
      </c>
      <c r="H366" s="632">
        <f t="shared" si="7"/>
        <v>39300</v>
      </c>
      <c r="I366" s="955">
        <v>4</v>
      </c>
      <c r="J366" s="955">
        <v>3</v>
      </c>
      <c r="K366" s="632">
        <f t="shared" ref="K366:K369" si="8">E107</f>
        <v>900</v>
      </c>
      <c r="L366" s="955">
        <v>4</v>
      </c>
      <c r="M366" s="955">
        <v>4</v>
      </c>
      <c r="N366" s="632">
        <f t="shared" ref="N366:N369" si="9">F107</f>
        <v>0</v>
      </c>
      <c r="O366" s="955">
        <v>4</v>
      </c>
      <c r="P366" s="955">
        <v>5</v>
      </c>
      <c r="Q366" s="632">
        <f t="shared" ref="Q366:Q369" si="10">G107</f>
        <v>0</v>
      </c>
      <c r="R366" s="955">
        <v>4</v>
      </c>
      <c r="S366" s="955">
        <v>6</v>
      </c>
      <c r="T366" s="632">
        <f t="shared" ref="T366:T369" si="11">H107</f>
        <v>0</v>
      </c>
      <c r="U366" s="632">
        <v>4</v>
      </c>
      <c r="V366" s="632">
        <v>7</v>
      </c>
      <c r="W366" s="632">
        <f t="shared" ref="W366:W369" si="12">I107</f>
        <v>0</v>
      </c>
      <c r="X366" s="632">
        <v>4</v>
      </c>
      <c r="Y366" s="632">
        <v>8</v>
      </c>
      <c r="Z366" s="632">
        <f t="shared" ref="Z366:Z369" si="13">J107</f>
        <v>0</v>
      </c>
      <c r="AA366" s="632">
        <v>4</v>
      </c>
      <c r="AB366" s="632">
        <v>10</v>
      </c>
      <c r="AC366" s="632">
        <f t="shared" ref="AC366:AC369" si="14">K107</f>
        <v>0</v>
      </c>
      <c r="AD366" s="632">
        <v>4</v>
      </c>
      <c r="AE366" s="632">
        <v>11</v>
      </c>
      <c r="AF366" s="632">
        <f t="shared" ref="AF366:AF369" si="15">L107</f>
        <v>1597</v>
      </c>
      <c r="AG366" s="615"/>
      <c r="AH366" s="43"/>
    </row>
    <row r="367" spans="1:37" s="43" customFormat="1">
      <c r="B367" s="987" t="s">
        <v>1229</v>
      </c>
      <c r="C367" s="359">
        <v>5</v>
      </c>
      <c r="D367" s="359">
        <v>1</v>
      </c>
      <c r="E367" s="632">
        <f t="shared" si="6"/>
        <v>128693</v>
      </c>
      <c r="F367" s="955">
        <v>5</v>
      </c>
      <c r="G367" s="955">
        <v>2</v>
      </c>
      <c r="H367" s="632">
        <f t="shared" si="7"/>
        <v>457102</v>
      </c>
      <c r="I367" s="955">
        <v>5</v>
      </c>
      <c r="J367" s="955">
        <v>3</v>
      </c>
      <c r="K367" s="632">
        <f t="shared" si="8"/>
        <v>17236.05</v>
      </c>
      <c r="L367" s="955">
        <v>5</v>
      </c>
      <c r="M367" s="955">
        <v>4</v>
      </c>
      <c r="N367" s="632">
        <f t="shared" si="9"/>
        <v>15516</v>
      </c>
      <c r="O367" s="955">
        <v>5</v>
      </c>
      <c r="P367" s="955">
        <v>5</v>
      </c>
      <c r="Q367" s="632">
        <f t="shared" si="10"/>
        <v>0</v>
      </c>
      <c r="R367" s="955">
        <v>5</v>
      </c>
      <c r="S367" s="955">
        <v>6</v>
      </c>
      <c r="T367" s="632">
        <f t="shared" si="11"/>
        <v>0</v>
      </c>
      <c r="U367" s="632">
        <v>5</v>
      </c>
      <c r="V367" s="632">
        <v>7</v>
      </c>
      <c r="W367" s="632">
        <f t="shared" si="12"/>
        <v>674</v>
      </c>
      <c r="X367" s="632">
        <v>5</v>
      </c>
      <c r="Y367" s="632">
        <v>8</v>
      </c>
      <c r="Z367" s="632">
        <f t="shared" si="13"/>
        <v>0</v>
      </c>
      <c r="AA367" s="632">
        <v>5</v>
      </c>
      <c r="AB367" s="632">
        <v>10</v>
      </c>
      <c r="AC367" s="632">
        <f t="shared" si="14"/>
        <v>510</v>
      </c>
      <c r="AD367" s="632">
        <v>5</v>
      </c>
      <c r="AE367" s="632">
        <v>11</v>
      </c>
      <c r="AF367" s="632">
        <f t="shared" si="15"/>
        <v>1208</v>
      </c>
      <c r="AG367" s="615"/>
    </row>
    <row r="368" spans="1:37" s="43" customFormat="1">
      <c r="B368" s="987" t="s">
        <v>1232</v>
      </c>
      <c r="C368" s="359">
        <v>6</v>
      </c>
      <c r="D368" s="359">
        <v>1</v>
      </c>
      <c r="E368" s="632">
        <f t="shared" si="6"/>
        <v>0</v>
      </c>
      <c r="F368" s="955">
        <v>6</v>
      </c>
      <c r="G368" s="955">
        <v>2</v>
      </c>
      <c r="H368" s="632">
        <f t="shared" si="7"/>
        <v>36820</v>
      </c>
      <c r="I368" s="955">
        <v>6</v>
      </c>
      <c r="J368" s="955">
        <v>3</v>
      </c>
      <c r="K368" s="632">
        <f t="shared" si="8"/>
        <v>0</v>
      </c>
      <c r="L368" s="955">
        <v>6</v>
      </c>
      <c r="M368" s="955">
        <v>4</v>
      </c>
      <c r="N368" s="632">
        <f t="shared" si="9"/>
        <v>0</v>
      </c>
      <c r="O368" s="955">
        <v>6</v>
      </c>
      <c r="P368" s="955">
        <v>5</v>
      </c>
      <c r="Q368" s="632">
        <f t="shared" si="10"/>
        <v>0</v>
      </c>
      <c r="R368" s="955">
        <v>6</v>
      </c>
      <c r="S368" s="955">
        <v>6</v>
      </c>
      <c r="T368" s="632">
        <f t="shared" si="11"/>
        <v>0</v>
      </c>
      <c r="U368" s="632">
        <v>6</v>
      </c>
      <c r="V368" s="632">
        <v>7</v>
      </c>
      <c r="W368" s="632">
        <f t="shared" si="12"/>
        <v>0</v>
      </c>
      <c r="X368" s="632">
        <v>6</v>
      </c>
      <c r="Y368" s="632">
        <v>8</v>
      </c>
      <c r="Z368" s="632">
        <f t="shared" si="13"/>
        <v>0</v>
      </c>
      <c r="AA368" s="632">
        <v>6</v>
      </c>
      <c r="AB368" s="632">
        <v>10</v>
      </c>
      <c r="AC368" s="632">
        <f t="shared" si="14"/>
        <v>0</v>
      </c>
      <c r="AD368" s="632">
        <v>6</v>
      </c>
      <c r="AE368" s="632">
        <v>11</v>
      </c>
      <c r="AF368" s="632">
        <f t="shared" si="15"/>
        <v>0</v>
      </c>
      <c r="AG368" s="615"/>
    </row>
    <row r="369" spans="2:33" s="43" customFormat="1">
      <c r="B369" s="987" t="s">
        <v>1234</v>
      </c>
      <c r="C369" s="359">
        <v>7</v>
      </c>
      <c r="D369" s="359">
        <v>1</v>
      </c>
      <c r="E369" s="632">
        <f>C110</f>
        <v>3850</v>
      </c>
      <c r="F369" s="955">
        <v>7</v>
      </c>
      <c r="G369" s="955">
        <v>2</v>
      </c>
      <c r="H369" s="632">
        <f t="shared" si="7"/>
        <v>21206</v>
      </c>
      <c r="I369" s="955">
        <v>7</v>
      </c>
      <c r="J369" s="955">
        <v>3</v>
      </c>
      <c r="K369" s="632">
        <f t="shared" si="8"/>
        <v>2596</v>
      </c>
      <c r="L369" s="955">
        <v>7</v>
      </c>
      <c r="M369" s="955">
        <v>4</v>
      </c>
      <c r="N369" s="632">
        <f t="shared" si="9"/>
        <v>0</v>
      </c>
      <c r="O369" s="955">
        <v>7</v>
      </c>
      <c r="P369" s="955">
        <v>5</v>
      </c>
      <c r="Q369" s="632">
        <f t="shared" si="10"/>
        <v>0</v>
      </c>
      <c r="R369" s="955">
        <v>7</v>
      </c>
      <c r="S369" s="955">
        <v>6</v>
      </c>
      <c r="T369" s="632">
        <f t="shared" si="11"/>
        <v>0</v>
      </c>
      <c r="U369" s="632">
        <v>7</v>
      </c>
      <c r="V369" s="632">
        <v>7</v>
      </c>
      <c r="W369" s="632">
        <f t="shared" si="12"/>
        <v>0</v>
      </c>
      <c r="X369" s="632">
        <v>7</v>
      </c>
      <c r="Y369" s="632">
        <v>8</v>
      </c>
      <c r="Z369" s="632">
        <f t="shared" si="13"/>
        <v>0</v>
      </c>
      <c r="AA369" s="632">
        <v>7</v>
      </c>
      <c r="AB369" s="632">
        <v>10</v>
      </c>
      <c r="AC369" s="632">
        <f t="shared" si="14"/>
        <v>0</v>
      </c>
      <c r="AD369" s="632">
        <v>7</v>
      </c>
      <c r="AE369" s="632">
        <v>11</v>
      </c>
      <c r="AF369" s="632">
        <f t="shared" si="15"/>
        <v>4203</v>
      </c>
      <c r="AG369" s="615"/>
    </row>
    <row r="370" spans="2:33">
      <c r="B370" s="188"/>
      <c r="E370" s="627">
        <f>SUM(E363:E369)</f>
        <v>139175.5</v>
      </c>
      <c r="H370" s="627">
        <f>SUM(H363:H369)</f>
        <v>618436</v>
      </c>
      <c r="K370" s="627">
        <f>SUM(K363:K369)</f>
        <v>89154.05</v>
      </c>
      <c r="N370" s="623">
        <f>SUM(N363:N369)</f>
        <v>15516</v>
      </c>
      <c r="Q370" s="627">
        <f>SUM(Q363:Q369)</f>
        <v>18067</v>
      </c>
      <c r="T370" s="627">
        <f>SUM(T363:T369)</f>
        <v>5011.5</v>
      </c>
      <c r="W370" s="627">
        <f>SUM(W363:W369)</f>
        <v>1248</v>
      </c>
      <c r="Z370" s="627">
        <f>SUM(Z363:Z369)</f>
        <v>14134.25</v>
      </c>
      <c r="AC370" s="627">
        <f>SUM(AC363:AC369)</f>
        <v>3163</v>
      </c>
      <c r="AF370" s="627">
        <f>SUM(AF363:AF369)</f>
        <v>18581</v>
      </c>
      <c r="AG370" s="627">
        <f>SUM(C370:AF370)</f>
        <v>922486.3</v>
      </c>
    </row>
    <row r="407" spans="1:37" s="901" customFormat="1" ht="18.75">
      <c r="A407" s="900" t="s">
        <v>1629</v>
      </c>
    </row>
    <row r="409" spans="1:37">
      <c r="A409" s="62"/>
      <c r="B409" s="62"/>
      <c r="C409" s="62"/>
      <c r="D409" s="62"/>
    </row>
    <row r="410" spans="1:37" s="391" customFormat="1">
      <c r="A410" s="62"/>
      <c r="B410" s="630" t="s">
        <v>1557</v>
      </c>
      <c r="C410" s="630" t="s">
        <v>1558</v>
      </c>
      <c r="D410" s="1091" t="s">
        <v>1235</v>
      </c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</row>
    <row r="411" spans="1:37">
      <c r="A411" s="62"/>
      <c r="B411" s="630" t="s">
        <v>1559</v>
      </c>
      <c r="C411" s="849">
        <f>D319</f>
        <v>189</v>
      </c>
      <c r="D411" s="1092">
        <f>C411/C417</f>
        <v>0.61165048543689315</v>
      </c>
    </row>
    <row r="412" spans="1:37">
      <c r="A412" s="62"/>
      <c r="B412" s="630" t="s">
        <v>1560</v>
      </c>
      <c r="C412" s="849">
        <f>F319</f>
        <v>28</v>
      </c>
      <c r="D412" s="1092">
        <f>C412/C417</f>
        <v>9.0614886731391592E-2</v>
      </c>
    </row>
    <row r="413" spans="1:37">
      <c r="A413" s="62"/>
      <c r="B413" s="630" t="s">
        <v>1561</v>
      </c>
      <c r="C413" s="849">
        <f>H319</f>
        <v>15</v>
      </c>
      <c r="D413" s="1092">
        <f>C413/C417</f>
        <v>4.8543689320388349E-2</v>
      </c>
    </row>
    <row r="414" spans="1:37">
      <c r="A414" s="62"/>
      <c r="B414" s="630" t="s">
        <v>1562</v>
      </c>
      <c r="C414" s="849">
        <f>J319</f>
        <v>13</v>
      </c>
      <c r="D414" s="1092">
        <f>C414/C417</f>
        <v>4.2071197411003236E-2</v>
      </c>
    </row>
    <row r="415" spans="1:37">
      <c r="A415" s="62"/>
      <c r="B415" s="630" t="s">
        <v>1563</v>
      </c>
      <c r="C415" s="849">
        <f>L319</f>
        <v>62</v>
      </c>
      <c r="D415" s="1092">
        <f>C415/C417</f>
        <v>0.20064724919093851</v>
      </c>
    </row>
    <row r="416" spans="1:37">
      <c r="A416" s="62"/>
      <c r="B416" s="630" t="s">
        <v>1564</v>
      </c>
      <c r="C416" s="849">
        <f>N319</f>
        <v>2</v>
      </c>
      <c r="D416" s="1092">
        <f>C416/C417</f>
        <v>6.4724919093851136E-3</v>
      </c>
    </row>
    <row r="417" spans="1:4">
      <c r="A417" s="62"/>
      <c r="B417" s="870" t="s">
        <v>1556</v>
      </c>
      <c r="C417" s="849">
        <f>SUM(C411:C416)</f>
        <v>309</v>
      </c>
      <c r="D417" s="1092">
        <f>SUM(D411:D416)</f>
        <v>1</v>
      </c>
    </row>
    <row r="418" spans="1:4">
      <c r="A418" s="62"/>
      <c r="B418" s="62"/>
      <c r="C418" s="62"/>
      <c r="D418" s="62"/>
    </row>
    <row r="419" spans="1:4">
      <c r="A419" s="62"/>
      <c r="B419" s="62"/>
      <c r="C419" s="62"/>
      <c r="D419" s="62"/>
    </row>
    <row r="430" spans="1:4" s="901" customFormat="1"/>
    <row r="433" spans="1:37" s="391" customFormat="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</row>
  </sheetData>
  <dataConsolidate link="1">
    <dataRefs count="2">
      <dataRef ref="AS21" sheet="GC" r:id="rId1"/>
      <dataRef ref="X18" sheet="PH" r:id="rId2"/>
    </dataRefs>
  </dataConsolidate>
  <mergeCells count="1">
    <mergeCell ref="B4:D4"/>
  </mergeCells>
  <pageMargins left="0.7" right="0.7" top="0.78740157499999996" bottom="0.78740157499999996" header="0.3" footer="0.3"/>
  <pageSetup paperSize="9" orientation="portrait" r:id="rId3"/>
  <ignoredErrors>
    <ignoredError sqref="A241" numberStoredAsText="1"/>
    <ignoredError sqref="D241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ST Categories</vt:lpstr>
      <vt:lpstr>GH</vt:lpstr>
      <vt:lpstr>GC</vt:lpstr>
      <vt:lpstr>WH</vt:lpstr>
      <vt:lpstr>SH</vt:lpstr>
      <vt:lpstr>PH</vt:lpstr>
      <vt:lpstr>PC</vt:lpstr>
      <vt:lpstr>GH (2)</vt:lpstr>
      <vt:lpstr>Charts_Calculations</vt:lpstr>
    </vt:vector>
  </TitlesOfParts>
  <Company>Solid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Luttenberger</dc:creator>
  <cp:lastModifiedBy>Authors</cp:lastModifiedBy>
  <cp:lastPrinted>2011-08-08T07:22:25Z</cp:lastPrinted>
  <dcterms:created xsi:type="dcterms:W3CDTF">2011-05-27T09:20:11Z</dcterms:created>
  <dcterms:modified xsi:type="dcterms:W3CDTF">2015-04-30T09:03:07Z</dcterms:modified>
</cp:coreProperties>
</file>